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nte\OneDrive\Documents\CCRA-2012\Users\user\Documents\CCRA - Active\Finance\2019-20\"/>
    </mc:Choice>
  </mc:AlternateContent>
  <xr:revisionPtr revIDLastSave="51" documentId="8_{AA0292BC-FB19-41ED-8249-04B9B0281807}" xr6:coauthVersionLast="44" xr6:coauthVersionMax="44" xr10:uidLastSave="{72E6C310-2A54-42AD-9871-51DF42E1F6BE}"/>
  <bookViews>
    <workbookView xWindow="-108" yWindow="-108" windowWidth="23256" windowHeight="12576" xr2:uid="{1813BD97-F66D-49F3-9A29-04A73676EBB3}"/>
  </bookViews>
  <sheets>
    <sheet name="BUD v ACT 2019-20" sheetId="1" r:id="rId1"/>
    <sheet name="Alert" sheetId="5" state="hidden" r:id="rId2"/>
    <sheet name="BAL FYE 2019-20" sheetId="3" r:id="rId3"/>
    <sheet name="N'hood Beautiication FYE 63020" sheetId="4" r:id="rId4"/>
    <sheet name="Garden FYE 2019-20" sheetId="2" r:id="rId5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'BAL FYE 2019-20'!$A:$D,'BAL FYE 2019-20'!$1:$2</definedName>
    <definedName name="_xlnm.Print_Titles" localSheetId="0">'BUD v ACT 2019-20'!$A:$G,'BUD v ACT 2019-20'!$1:$2</definedName>
    <definedName name="QB_COLUMN_59200" localSheetId="2" hidden="1">'BAL FYE 2019-20'!$E$2</definedName>
    <definedName name="QB_COLUMN_59200" localSheetId="0" hidden="1">'BUD v ACT 2019-20'!$H$2</definedName>
    <definedName name="QB_COLUMN_61210" localSheetId="2" hidden="1">'BAL FYE 2019-20'!$F$2</definedName>
    <definedName name="QB_COLUMN_63620" localSheetId="2" hidden="1">'BAL FYE 2019-20'!$G$2</definedName>
    <definedName name="QB_COLUMN_63620" localSheetId="0" hidden="1">'BUD v ACT 2019-20'!$L$2</definedName>
    <definedName name="QB_COLUMN_64430" localSheetId="0" hidden="1">'BUD v ACT 2019-20'!$N$2</definedName>
    <definedName name="QB_COLUMN_64830" localSheetId="2" hidden="1">'BAL FYE 2019-20'!$H$2</definedName>
    <definedName name="QB_COLUMN_76210" localSheetId="0" hidden="1">'BUD v ACT 2019-20'!$J$2</definedName>
    <definedName name="QB_DATA_0" localSheetId="2" hidden="1">'BAL FYE 2019-20'!$6:$6,'BAL FYE 2019-20'!$7:$7,'BAL FYE 2019-20'!$8:$8,'BAL FYE 2019-20'!$14:$14,'BAL FYE 2019-20'!$15:$15,'BAL FYE 2019-20'!$16:$16</definedName>
    <definedName name="QB_DATA_0" localSheetId="0" hidden="1">'BUD v ACT 2019-20'!$5:$5,'BUD v ACT 2019-20'!$7:$7,'BUD v ACT 2019-20'!$10:$10,'BUD v ACT 2019-20'!$12:$12,'BUD v ACT 2019-20'!$14:$14,'BUD v ACT 2019-20'!$16:$16,'BUD v ACT 2019-20'!$17:$17,'BUD v ACT 2019-20'!$18:$18,'BUD v ACT 2019-20'!$19:$19,'BUD v ACT 2019-20'!$20:$20,'BUD v ACT 2019-20'!$21:$21,'BUD v ACT 2019-20'!$22:$22,'BUD v ACT 2019-20'!$25:$25,'BUD v ACT 2019-20'!$26:$26,'BUD v ACT 2019-20'!$27:$27,'BUD v ACT 2019-20'!$28:$28</definedName>
    <definedName name="QB_DATA_1" localSheetId="0" hidden="1">'BUD v ACT 2019-20'!$30:$30,'BUD v ACT 2019-20'!#REF!,'BUD v ACT 2019-20'!#REF!,'BUD v ACT 2019-20'!$34:$34,'BUD v ACT 2019-20'!$35:$35,'BUD v ACT 2019-20'!$37:$37,'BUD v ACT 2019-20'!$38:$38,'BUD v ACT 2019-20'!$41:$41,'BUD v ACT 2019-20'!$42:$42,'BUD v ACT 2019-20'!$48:$48,'BUD v ACT 2019-20'!$49:$49,'BUD v ACT 2019-20'!$50:$50,'BUD v ACT 2019-20'!$51:$51,'BUD v ACT 2019-20'!#REF!,'BUD v ACT 2019-20'!#REF!,'BUD v ACT 2019-20'!$54:$54</definedName>
    <definedName name="QB_DATA_2" localSheetId="0" hidden="1">'BUD v ACT 2019-20'!$56:$56,'BUD v ACT 2019-20'!#REF!,'BUD v ACT 2019-20'!$60:$60,'BUD v ACT 2019-20'!#REF!,'BUD v ACT 2019-20'!$62:$62,'BUD v ACT 2019-20'!$64:$64,'BUD v ACT 2019-20'!$65:$65,'BUD v ACT 2019-20'!#REF!,'BUD v ACT 2019-20'!#REF!,'BUD v ACT 2019-20'!#REF!,'BUD v ACT 2019-20'!#REF!,'BUD v ACT 2019-20'!#REF!,'BUD v ACT 2019-20'!#REF!,'BUD v ACT 2019-20'!#REF!,'BUD v ACT 2019-20'!#REF!,'BUD v ACT 2019-20'!$67:$67</definedName>
    <definedName name="QB_DATA_3" localSheetId="0" hidden="1">'BUD v ACT 2019-20'!#REF!,'BUD v ACT 2019-20'!$69:$69,'BUD v ACT 2019-20'!$70:$70,'BUD v ACT 2019-20'!$71:$71,'BUD v ACT 2019-20'!$72:$72,'BUD v ACT 2019-20'!$73:$73,'BUD v ACT 2019-20'!$74:$74,'BUD v ACT 2019-20'!$75:$75,'BUD v ACT 2019-20'!$76:$76,'BUD v ACT 2019-20'!$78:$78,'BUD v ACT 2019-20'!$79:$79,'BUD v ACT 2019-20'!$81:$81,'BUD v ACT 2019-20'!$82:$82,'BUD v ACT 2019-20'!$83:$83,'BUD v ACT 2019-20'!$84:$84,'BUD v ACT 2019-20'!$85:$85</definedName>
    <definedName name="QB_DATA_4" localSheetId="0" hidden="1">'BUD v ACT 2019-20'!$86:$86,'BUD v ACT 2019-20'!$87:$87,'BUD v ACT 2019-20'!$90:$90,'BUD v ACT 2019-20'!$91:$91,'BUD v ACT 2019-20'!$92:$92,'BUD v ACT 2019-20'!#REF!,'BUD v ACT 2019-20'!$93:$93,'BUD v ACT 2019-20'!$95:$95,'BUD v ACT 2019-20'!$96:$96,'BUD v ACT 2019-20'!$101:$101</definedName>
    <definedName name="QB_FORMULA_0" localSheetId="2" hidden="1">'BAL FYE 2019-20'!$G$6,'BAL FYE 2019-20'!$H$6,'BAL FYE 2019-20'!$G$7,'BAL FYE 2019-20'!$H$7,'BAL FYE 2019-20'!$G$8,'BAL FYE 2019-20'!$H$8,'BAL FYE 2019-20'!$E$9,'BAL FYE 2019-20'!$F$9,'BAL FYE 2019-20'!$G$9,'BAL FYE 2019-20'!$H$9,'BAL FYE 2019-20'!$E$10,'BAL FYE 2019-20'!$F$10,'BAL FYE 2019-20'!$G$10,'BAL FYE 2019-20'!$H$10,'BAL FYE 2019-20'!$E$11,'BAL FYE 2019-20'!$F$11</definedName>
    <definedName name="QB_FORMULA_0" localSheetId="0" hidden="1">'BUD v ACT 2019-20'!$H$8,'BUD v ACT 2019-20'!$L$10,'BUD v ACT 2019-20'!$N$10,'BUD v ACT 2019-20'!$H$11,'BUD v ACT 2019-20'!$J$11,'BUD v ACT 2019-20'!$L$11,'BUD v ACT 2019-20'!$N$11,'BUD v ACT 2019-20'!$L$12,'BUD v ACT 2019-20'!$N$12,'BUD v ACT 2019-20'!$L$14,'BUD v ACT 2019-20'!$N$14,'BUD v ACT 2019-20'!$L$17,'BUD v ACT 2019-20'!$N$17,'BUD v ACT 2019-20'!$L$18,'BUD v ACT 2019-20'!$N$18,'BUD v ACT 2019-20'!$L$19</definedName>
    <definedName name="QB_FORMULA_1" localSheetId="2" hidden="1">'BAL FYE 2019-20'!$G$11,'BAL FYE 2019-20'!$H$11,'BAL FYE 2019-20'!$G$14,'BAL FYE 2019-20'!$H$14,'BAL FYE 2019-20'!$G$15,'BAL FYE 2019-20'!$H$15,'BAL FYE 2019-20'!$G$16,'BAL FYE 2019-20'!$H$16,'BAL FYE 2019-20'!$E$17,'BAL FYE 2019-20'!$F$17,'BAL FYE 2019-20'!$G$17,'BAL FYE 2019-20'!$H$17,'BAL FYE 2019-20'!$E$18,'BAL FYE 2019-20'!$F$18,'BAL FYE 2019-20'!$G$18,'BAL FYE 2019-20'!$H$18</definedName>
    <definedName name="QB_FORMULA_1" localSheetId="0" hidden="1">'BUD v ACT 2019-20'!$N$19,'BUD v ACT 2019-20'!$L$20,'BUD v ACT 2019-20'!$N$20,'BUD v ACT 2019-20'!$L$21,'BUD v ACT 2019-20'!$N$21,'BUD v ACT 2019-20'!$L$22,'BUD v ACT 2019-20'!$N$22,'BUD v ACT 2019-20'!$H$23,'BUD v ACT 2019-20'!$J$23,'BUD v ACT 2019-20'!$L$23,'BUD v ACT 2019-20'!$N$23,'BUD v ACT 2019-20'!$L$28,'BUD v ACT 2019-20'!$N$28,'BUD v ACT 2019-20'!$H$29,'BUD v ACT 2019-20'!$J$29,'BUD v ACT 2019-20'!$L$29</definedName>
    <definedName name="QB_FORMULA_10" localSheetId="0" hidden="1">'BUD v ACT 2019-20'!$N$79,'BUD v ACT 2019-20'!$H$80,'BUD v ACT 2019-20'!$J$80,'BUD v ACT 2019-20'!$L$80,'BUD v ACT 2019-20'!$N$80,'BUD v ACT 2019-20'!$L$81,'BUD v ACT 2019-20'!$N$81,'BUD v ACT 2019-20'!$L$82,'BUD v ACT 2019-20'!$N$82,'BUD v ACT 2019-20'!$L$83,'BUD v ACT 2019-20'!$N$83,'BUD v ACT 2019-20'!$L$84,'BUD v ACT 2019-20'!$N$84,'BUD v ACT 2019-20'!$L$85,'BUD v ACT 2019-20'!$N$85,'BUD v ACT 2019-20'!$L$86</definedName>
    <definedName name="QB_FORMULA_11" localSheetId="0" hidden="1">'BUD v ACT 2019-20'!$N$86,'BUD v ACT 2019-20'!$L$87,'BUD v ACT 2019-20'!$N$87,'BUD v ACT 2019-20'!$H$88,'BUD v ACT 2019-20'!$J$88,'BUD v ACT 2019-20'!$L$88,'BUD v ACT 2019-20'!$N$88,'BUD v ACT 2019-20'!$L$90,'BUD v ACT 2019-20'!$N$90,'BUD v ACT 2019-20'!$L$91,'BUD v ACT 2019-20'!$N$91,'BUD v ACT 2019-20'!$L$92,'BUD v ACT 2019-20'!$N$92,'BUD v ACT 2019-20'!#REF!,'BUD v ACT 2019-20'!#REF!,'BUD v ACT 2019-20'!$H$94</definedName>
    <definedName name="QB_FORMULA_12" localSheetId="0" hidden="1">'BUD v ACT 2019-20'!$J$94,'BUD v ACT 2019-20'!$L$94,'BUD v ACT 2019-20'!$N$94,'BUD v ACT 2019-20'!$L$95,'BUD v ACT 2019-20'!$N$95,'BUD v ACT 2019-20'!$L$96,'BUD v ACT 2019-20'!$N$96,'BUD v ACT 2019-20'!$H$97,'BUD v ACT 2019-20'!$J$97,'BUD v ACT 2019-20'!$L$97,'BUD v ACT 2019-20'!$N$97,'BUD v ACT 2019-20'!$H$98,'BUD v ACT 2019-20'!$J$98,'BUD v ACT 2019-20'!$L$98,'BUD v ACT 2019-20'!$N$98,'BUD v ACT 2019-20'!$L$101</definedName>
    <definedName name="QB_FORMULA_13" localSheetId="0" hidden="1">'BUD v ACT 2019-20'!$N$101,'BUD v ACT 2019-20'!$H$102,'BUD v ACT 2019-20'!$J$102,'BUD v ACT 2019-20'!$L$102,'BUD v ACT 2019-20'!$N$102,'BUD v ACT 2019-20'!$H$103,'BUD v ACT 2019-20'!$J$103,'BUD v ACT 2019-20'!$L$103,'BUD v ACT 2019-20'!$N$103,'BUD v ACT 2019-20'!$H$104,'BUD v ACT 2019-20'!$J$104,'BUD v ACT 2019-20'!$L$104,'BUD v ACT 2019-20'!$N$104</definedName>
    <definedName name="QB_FORMULA_2" localSheetId="0" hidden="1">'BUD v ACT 2019-20'!$N$29,'BUD v ACT 2019-20'!$L$30,'BUD v ACT 2019-20'!$N$30,'BUD v ACT 2019-20'!#REF!,'BUD v ACT 2019-20'!#REF!,'BUD v ACT 2019-20'!$H$31,'BUD v ACT 2019-20'!$J$31,'BUD v ACT 2019-20'!$L$31,'BUD v ACT 2019-20'!$N$31,'BUD v ACT 2019-20'!#REF!,'BUD v ACT 2019-20'!#REF!,'BUD v ACT 2019-20'!$L$34,'BUD v ACT 2019-20'!$N$34,'BUD v ACT 2019-20'!$L$35,'BUD v ACT 2019-20'!$N$35,'BUD v ACT 2019-20'!$H$36</definedName>
    <definedName name="QB_FORMULA_3" localSheetId="0" hidden="1">'BUD v ACT 2019-20'!$J$36,'BUD v ACT 2019-20'!$L$36,'BUD v ACT 2019-20'!$N$36,'BUD v ACT 2019-20'!$L$37,'BUD v ACT 2019-20'!$N$37,'BUD v ACT 2019-20'!$L$38,'BUD v ACT 2019-20'!$N$38,'BUD v ACT 2019-20'!$H$39,'BUD v ACT 2019-20'!$J$39,'BUD v ACT 2019-20'!$L$39,'BUD v ACT 2019-20'!$N$39,'BUD v ACT 2019-20'!$L$41,'BUD v ACT 2019-20'!$N$41,'BUD v ACT 2019-20'!$L$42,'BUD v ACT 2019-20'!$N$42,'BUD v ACT 2019-20'!$H$43</definedName>
    <definedName name="QB_FORMULA_4" localSheetId="0" hidden="1">'BUD v ACT 2019-20'!$J$43,'BUD v ACT 2019-20'!$L$43,'BUD v ACT 2019-20'!$N$43,'BUD v ACT 2019-20'!$H$44,'BUD v ACT 2019-20'!$J$44,'BUD v ACT 2019-20'!$L$44,'BUD v ACT 2019-20'!$N$44,'BUD v ACT 2019-20'!$H$45,'BUD v ACT 2019-20'!$J$45,'BUD v ACT 2019-20'!$L$45,'BUD v ACT 2019-20'!$N$45,'BUD v ACT 2019-20'!$L$48,'BUD v ACT 2019-20'!$N$48,'BUD v ACT 2019-20'!$L$49,'BUD v ACT 2019-20'!$N$49,'BUD v ACT 2019-20'!$L$50</definedName>
    <definedName name="QB_FORMULA_5" localSheetId="0" hidden="1">'BUD v ACT 2019-20'!$N$50,'BUD v ACT 2019-20'!$L$51,'BUD v ACT 2019-20'!$N$51,'BUD v ACT 2019-20'!#REF!,'BUD v ACT 2019-20'!#REF!,'BUD v ACT 2019-20'!$H$52,'BUD v ACT 2019-20'!$J$52,'BUD v ACT 2019-20'!$L$52,'BUD v ACT 2019-20'!$N$52,'BUD v ACT 2019-20'!#REF!,'BUD v ACT 2019-20'!#REF!,'BUD v ACT 2019-20'!$L$54,'BUD v ACT 2019-20'!$N$54,'BUD v ACT 2019-20'!$L$56,'BUD v ACT 2019-20'!$N$56,'BUD v ACT 2019-20'!$H$57</definedName>
    <definedName name="QB_FORMULA_6" localSheetId="0" hidden="1">'BUD v ACT 2019-20'!$J$57,'BUD v ACT 2019-20'!$L$57,'BUD v ACT 2019-20'!$N$57,'BUD v ACT 2019-20'!#REF!,'BUD v ACT 2019-20'!#REF!,'BUD v ACT 2019-20'!$H$58,'BUD v ACT 2019-20'!$J$58,'BUD v ACT 2019-20'!$L$58,'BUD v ACT 2019-20'!$N$58,'BUD v ACT 2019-20'!$L$60,'BUD v ACT 2019-20'!$N$60,'BUD v ACT 2019-20'!#REF!,'BUD v ACT 2019-20'!#REF!,'BUD v ACT 2019-20'!$L$62,'BUD v ACT 2019-20'!$N$62,'BUD v ACT 2019-20'!$H$63</definedName>
    <definedName name="QB_FORMULA_7" localSheetId="0" hidden="1">'BUD v ACT 2019-20'!$J$63,'BUD v ACT 2019-20'!$L$63,'BUD v ACT 2019-20'!$N$63,'BUD v ACT 2019-20'!$L$64,'BUD v ACT 2019-20'!$N$64,'BUD v ACT 2019-20'!$L$65,'BUD v ACT 2019-20'!$N$65,'BUD v ACT 2019-20'!$H$66,'BUD v ACT 2019-20'!$J$66,'BUD v ACT 2019-20'!$L$66,'BUD v ACT 2019-20'!$N$66,'BUD v ACT 2019-20'!#REF!,'BUD v ACT 2019-20'!#REF!,'BUD v ACT 2019-20'!#REF!,'BUD v ACT 2019-20'!#REF!,'BUD v ACT 2019-20'!#REF!</definedName>
    <definedName name="QB_FORMULA_8" localSheetId="0" hidden="1">'BUD v ACT 2019-20'!#REF!,'BUD v ACT 2019-20'!#REF!,'BUD v ACT 2019-20'!#REF!,'BUD v ACT 2019-20'!#REF!,'BUD v ACT 2019-20'!#REF!,'BUD v ACT 2019-20'!#REF!,'BUD v ACT 2019-20'!#REF!,'BUD v ACT 2019-20'!#REF!,'BUD v ACT 2019-20'!#REF!,'BUD v ACT 2019-20'!#REF!,'BUD v ACT 2019-20'!#REF!,'BUD v ACT 2019-20'!$L$67,'BUD v ACT 2019-20'!$N$67,'BUD v ACT 2019-20'!#REF!,'BUD v ACT 2019-20'!#REF!,'BUD v ACT 2019-20'!$L$69</definedName>
    <definedName name="QB_FORMULA_9" localSheetId="0" hidden="1">'BUD v ACT 2019-20'!$N$69,'BUD v ACT 2019-20'!$L$70,'BUD v ACT 2019-20'!$N$70,'BUD v ACT 2019-20'!$L$71,'BUD v ACT 2019-20'!$N$71,'BUD v ACT 2019-20'!$L$72,'BUD v ACT 2019-20'!$N$72,'BUD v ACT 2019-20'!$L$73,'BUD v ACT 2019-20'!$N$73,'BUD v ACT 2019-20'!$L$74,'BUD v ACT 2019-20'!$N$74,'BUD v ACT 2019-20'!$L$75,'BUD v ACT 2019-20'!$N$75,'BUD v ACT 2019-20'!$L$76,'BUD v ACT 2019-20'!$N$76,'BUD v ACT 2019-20'!$L$79</definedName>
    <definedName name="QB_ROW_1" localSheetId="2" hidden="1">'BAL FYE 2019-20'!$A$3</definedName>
    <definedName name="QB_ROW_10050" localSheetId="0" hidden="1">'BUD v ACT 2019-20'!$F$15</definedName>
    <definedName name="QB_ROW_1011" localSheetId="2" hidden="1">'BAL FYE 2019-20'!$B$4</definedName>
    <definedName name="QB_ROW_10260" localSheetId="0" hidden="1">'BUD v ACT 2019-20'!$G$22</definedName>
    <definedName name="QB_ROW_10350" localSheetId="0" hidden="1">'BUD v ACT 2019-20'!$F$23</definedName>
    <definedName name="QB_ROW_106250" localSheetId="0" hidden="1">'BUD v ACT 2019-20'!$F$64</definedName>
    <definedName name="QB_ROW_109250" localSheetId="0" hidden="1">'BUD v ACT 2019-20'!$F$72</definedName>
    <definedName name="QB_ROW_113250" localSheetId="0" hidden="1">'BUD v ACT 2019-20'!$F$69</definedName>
    <definedName name="QB_ROW_124250" localSheetId="0" hidden="1">'BUD v ACT 2019-20'!$F$74</definedName>
    <definedName name="QB_ROW_1311" localSheetId="2" hidden="1">'BAL FYE 2019-20'!$B$10</definedName>
    <definedName name="QB_ROW_135250" localSheetId="0" hidden="1">'BUD v ACT 2019-20'!$F$84</definedName>
    <definedName name="QB_ROW_14011" localSheetId="2" hidden="1">'BAL FYE 2019-20'!$B$13</definedName>
    <definedName name="QB_ROW_14311" localSheetId="2" hidden="1">'BAL FYE 2019-20'!$B$17</definedName>
    <definedName name="QB_ROW_153250" localSheetId="0" hidden="1">'BUD v ACT 2019-20'!#REF!</definedName>
    <definedName name="QB_ROW_16240" localSheetId="0" hidden="1">'BUD v ACT 2019-20'!$E$12</definedName>
    <definedName name="QB_ROW_17221" localSheetId="2" hidden="1">'BAL FYE 2019-20'!$C$16</definedName>
    <definedName name="QB_ROW_178250" localSheetId="0" hidden="1">'BUD v ACT 2019-20'!$F$50</definedName>
    <definedName name="QB_ROW_18301" localSheetId="0" hidden="1">'BUD v ACT 2019-20'!$A$104</definedName>
    <definedName name="QB_ROW_186220" localSheetId="2" hidden="1">'BAL FYE 2019-20'!$C$14</definedName>
    <definedName name="QB_ROW_19011" localSheetId="0" hidden="1">'BUD v ACT 2019-20'!$B$3</definedName>
    <definedName name="QB_ROW_19311" localSheetId="0" hidden="1">'BUD v ACT 2019-20'!$B$98</definedName>
    <definedName name="QB_ROW_20031" localSheetId="0" hidden="1">'BUD v ACT 2019-20'!$D$4</definedName>
    <definedName name="QB_ROW_2021" localSheetId="2" hidden="1">'BAL FYE 2019-20'!$C$5</definedName>
    <definedName name="QB_ROW_20331" localSheetId="0" hidden="1">'BUD v ACT 2019-20'!$D$44</definedName>
    <definedName name="QB_ROW_210250" localSheetId="0" hidden="1">'BUD v ACT 2019-20'!#REF!</definedName>
    <definedName name="QB_ROW_21031" localSheetId="0" hidden="1">'BUD v ACT 2019-20'!$D$46</definedName>
    <definedName name="QB_ROW_21331" localSheetId="0" hidden="1">'BUD v ACT 2019-20'!$D$97</definedName>
    <definedName name="QB_ROW_22011" localSheetId="0" hidden="1">'BUD v ACT 2019-20'!$B$99</definedName>
    <definedName name="QB_ROW_22050" localSheetId="0" hidden="1">'BUD v ACT 2019-20'!$F$24</definedName>
    <definedName name="QB_ROW_22260" localSheetId="0" hidden="1">'BUD v ACT 2019-20'!$G$28</definedName>
    <definedName name="QB_ROW_22311" localSheetId="0" hidden="1">'BUD v ACT 2019-20'!$B$103</definedName>
    <definedName name="QB_ROW_22350" localSheetId="0" hidden="1">'BUD v ACT 2019-20'!$F$29</definedName>
    <definedName name="QB_ROW_23021" localSheetId="0" hidden="1">'BUD v ACT 2019-20'!$C$100</definedName>
    <definedName name="QB_ROW_2321" localSheetId="2" hidden="1">'BAL FYE 2019-20'!$C$9</definedName>
    <definedName name="QB_ROW_23260" localSheetId="0" hidden="1">'BUD v ACT 2019-20'!$G$25</definedName>
    <definedName name="QB_ROW_23321" localSheetId="0" hidden="1">'BUD v ACT 2019-20'!$C$102</definedName>
    <definedName name="QB_ROW_25260" localSheetId="0" hidden="1">'BUD v ACT 2019-20'!$G$27</definedName>
    <definedName name="QB_ROW_259260" localSheetId="0" hidden="1">'BUD v ACT 2019-20'!$G$26</definedName>
    <definedName name="QB_ROW_266040" localSheetId="0" hidden="1">'BUD v ACT 2019-20'!$E$59</definedName>
    <definedName name="QB_ROW_266340" localSheetId="0" hidden="1">'BUD v ACT 2019-20'!$E$66</definedName>
    <definedName name="QB_ROW_275250" localSheetId="0" hidden="1">'BUD v ACT 2019-20'!$F$54</definedName>
    <definedName name="QB_ROW_283240" localSheetId="0" hidden="1">'BUD v ACT 2019-20'!$E$95</definedName>
    <definedName name="QB_ROW_301" localSheetId="2" hidden="1">'BAL FYE 2019-20'!$A$11</definedName>
    <definedName name="QB_ROW_316250" localSheetId="0" hidden="1">'BUD v ACT 2019-20'!$F$81</definedName>
    <definedName name="QB_ROW_32050" localSheetId="0" hidden="1">'BUD v ACT 2019-20'!$F$33</definedName>
    <definedName name="QB_ROW_32350" localSheetId="0" hidden="1">'BUD v ACT 2019-20'!$F$36</definedName>
    <definedName name="QB_ROW_33260" localSheetId="0" hidden="1">'BUD v ACT 2019-20'!$G$34</definedName>
    <definedName name="QB_ROW_34260" localSheetId="0" hidden="1">'BUD v ACT 2019-20'!$G$35</definedName>
    <definedName name="QB_ROW_344230" localSheetId="2" hidden="1">'BAL FYE 2019-20'!$D$6</definedName>
    <definedName name="QB_ROW_35250" localSheetId="0" hidden="1">'BUD v ACT 2019-20'!$F$37</definedName>
    <definedName name="QB_ROW_365230" localSheetId="2" hidden="1">'BAL FYE 2019-20'!$D$7</definedName>
    <definedName name="QB_ROW_394040" localSheetId="0" hidden="1">'BUD v ACT 2019-20'!$E$89</definedName>
    <definedName name="QB_ROW_394340" localSheetId="0" hidden="1">'BUD v ACT 2019-20'!$E$94</definedName>
    <definedName name="QB_ROW_408040" localSheetId="0" hidden="1">'BUD v ACT 2019-20'!$E$13</definedName>
    <definedName name="QB_ROW_408340" localSheetId="0" hidden="1">'BUD v ACT 2019-20'!$E$31</definedName>
    <definedName name="QB_ROW_420040" localSheetId="0" hidden="1">'BUD v ACT 2019-20'!$E$40</definedName>
    <definedName name="QB_ROW_420340" localSheetId="0" hidden="1">'BUD v ACT 2019-20'!$E$43</definedName>
    <definedName name="QB_ROW_440240" localSheetId="0" hidden="1">'BUD v ACT 2019-20'!$E$96</definedName>
    <definedName name="QB_ROW_451240" localSheetId="0" hidden="1">'BUD v ACT 2019-20'!$E$67</definedName>
    <definedName name="QB_ROW_463250" localSheetId="0" hidden="1">'BUD v ACT 2019-20'!$F$65</definedName>
    <definedName name="QB_ROW_464250" localSheetId="0" hidden="1">'BUD v ACT 2019-20'!$F$82</definedName>
    <definedName name="QB_ROW_465250" localSheetId="0" hidden="1">'BUD v ACT 2019-20'!$F$86</definedName>
    <definedName name="QB_ROW_469250" localSheetId="0" hidden="1">'BUD v ACT 2019-20'!$F$30</definedName>
    <definedName name="QB_ROW_474350" localSheetId="0" hidden="1">'BUD v ACT 2019-20'!#REF!</definedName>
    <definedName name="QB_ROW_476250" localSheetId="0" hidden="1">'BUD v ACT 2019-20'!$F$41</definedName>
    <definedName name="QB_ROW_480250" localSheetId="0" hidden="1">'BUD v ACT 2019-20'!$F$70</definedName>
    <definedName name="QB_ROW_483040" localSheetId="0" hidden="1">'BUD v ACT 2019-20'!$E$9</definedName>
    <definedName name="QB_ROW_483340" localSheetId="0" hidden="1">'BUD v ACT 2019-20'!$E$11</definedName>
    <definedName name="QB_ROW_484050" localSheetId="0" hidden="1">'BUD v ACT 2019-20'!$F$55</definedName>
    <definedName name="QB_ROW_484350" localSheetId="0" hidden="1">'BUD v ACT 2019-20'!$F$57</definedName>
    <definedName name="QB_ROW_485260" localSheetId="0" hidden="1">'BUD v ACT 2019-20'!$G$19</definedName>
    <definedName name="QB_ROW_487260" localSheetId="0" hidden="1">'BUD v ACT 2019-20'!$G$20</definedName>
    <definedName name="QB_ROW_488260" localSheetId="0" hidden="1">'BUD v ACT 2019-20'!$G$18</definedName>
    <definedName name="QB_ROW_503260" localSheetId="0" hidden="1">'BUD v ACT 2019-20'!$G$17</definedName>
    <definedName name="QB_ROW_505260" localSheetId="0" hidden="1">'BUD v ACT 2019-20'!$G$21</definedName>
    <definedName name="QB_ROW_512250" localSheetId="0" hidden="1">'BUD v ACT 2019-20'!#REF!</definedName>
    <definedName name="QB_ROW_5250" localSheetId="0" hidden="1">'BUD v ACT 2019-20'!$F$76</definedName>
    <definedName name="QB_ROW_529250" localSheetId="0" hidden="1">'BUD v ACT 2019-20'!$F$91</definedName>
    <definedName name="QB_ROW_533250" localSheetId="0" hidden="1">'BUD v ACT 2019-20'!#REF!</definedName>
    <definedName name="QB_ROW_534250" localSheetId="0" hidden="1">'BUD v ACT 2019-20'!$F$83</definedName>
    <definedName name="QB_ROW_536250" localSheetId="0" hidden="1">'BUD v ACT 2019-20'!$F$93</definedName>
    <definedName name="QB_ROW_541260" localSheetId="0" hidden="1">'BUD v ACT 2019-20'!$G$56</definedName>
    <definedName name="QB_ROW_544250" localSheetId="0" hidden="1">'BUD v ACT 2019-20'!$F$75</definedName>
    <definedName name="QB_ROW_545260" localSheetId="0" hidden="1">'BUD v ACT 2019-20'!#REF!</definedName>
    <definedName name="QB_ROW_547040" localSheetId="0" hidden="1">'BUD v ACT 2019-20'!$E$53</definedName>
    <definedName name="QB_ROW_547340" localSheetId="0" hidden="1">'BUD v ACT 2019-20'!$E$58</definedName>
    <definedName name="QB_ROW_550250" localSheetId="0" hidden="1">'BUD v ACT 2019-20'!$F$92</definedName>
    <definedName name="QB_ROW_551350" localSheetId="0" hidden="1">'BUD v ACT 2019-20'!$F$38</definedName>
    <definedName name="QB_ROW_552230" localSheetId="2" hidden="1">'BAL FYE 2019-20'!$D$8</definedName>
    <definedName name="QB_ROW_553220" localSheetId="2" hidden="1">'BAL FYE 2019-20'!$C$15</definedName>
    <definedName name="QB_ROW_554250" localSheetId="0" hidden="1">'BUD v ACT 2019-20'!$F$10</definedName>
    <definedName name="QB_ROW_557250" localSheetId="0" hidden="1">'BUD v ACT 2019-20'!$F$42</definedName>
    <definedName name="QB_ROW_558040" localSheetId="0" hidden="1">'BUD v ACT 2019-20'!$E$32</definedName>
    <definedName name="QB_ROW_558340" localSheetId="0" hidden="1">'BUD v ACT 2019-20'!$E$39</definedName>
    <definedName name="QB_ROW_562040" localSheetId="0" hidden="1">'BUD v ACT 2019-20'!$E$68</definedName>
    <definedName name="QB_ROW_562250" localSheetId="0" hidden="1">'BUD v ACT 2019-20'!$F$87</definedName>
    <definedName name="QB_ROW_562340" localSheetId="0" hidden="1">'BUD v ACT 2019-20'!$E$88</definedName>
    <definedName name="QB_ROW_563250" localSheetId="0" hidden="1">'BUD v ACT 2019-20'!$F$71</definedName>
    <definedName name="QB_ROW_568040" localSheetId="0" hidden="1">'BUD v ACT 2019-20'!#REF!</definedName>
    <definedName name="QB_ROW_568250" localSheetId="0" hidden="1">'BUD v ACT 2019-20'!#REF!</definedName>
    <definedName name="QB_ROW_568340" localSheetId="0" hidden="1">'BUD v ACT 2019-20'!#REF!</definedName>
    <definedName name="QB_ROW_569250" localSheetId="0" hidden="1">'BUD v ACT 2019-20'!#REF!</definedName>
    <definedName name="QB_ROW_570250" localSheetId="0" hidden="1">'BUD v ACT 2019-20'!#REF!</definedName>
    <definedName name="QB_ROW_571250" localSheetId="0" hidden="1">'BUD v ACT 2019-20'!#REF!</definedName>
    <definedName name="QB_ROW_574250" localSheetId="0" hidden="1">'BUD v ACT 2019-20'!#REF!</definedName>
    <definedName name="QB_ROW_575250" localSheetId="0" hidden="1">'BUD v ACT 2019-20'!#REF!</definedName>
    <definedName name="QB_ROW_576250" localSheetId="0" hidden="1">'BUD v ACT 2019-20'!#REF!</definedName>
    <definedName name="QB_ROW_580250" localSheetId="0" hidden="1">'BUD v ACT 2019-20'!$F$85</definedName>
    <definedName name="QB_ROW_581250" localSheetId="0" hidden="1">'BUD v ACT 2019-20'!$F$60</definedName>
    <definedName name="QB_ROW_582240" localSheetId="0" hidden="1">'BUD v ACT 2019-20'!#REF!</definedName>
    <definedName name="QB_ROW_584250" localSheetId="0" hidden="1">'BUD v ACT 2019-20'!$F$14</definedName>
    <definedName name="QB_ROW_585050" localSheetId="0" hidden="1">'BUD v ACT 2019-20'!$F$77</definedName>
    <definedName name="QB_ROW_585260" localSheetId="0" hidden="1">'BUD v ACT 2019-20'!$G$79</definedName>
    <definedName name="QB_ROW_585350" localSheetId="0" hidden="1">'BUD v ACT 2019-20'!$F$80</definedName>
    <definedName name="QB_ROW_586250" localSheetId="0" hidden="1">'BUD v ACT 2019-20'!$F$73</definedName>
    <definedName name="QB_ROW_587040" localSheetId="0" hidden="1">'BUD v ACT 2019-20'!$E$47</definedName>
    <definedName name="QB_ROW_587340" localSheetId="0" hidden="1">'BUD v ACT 2019-20'!$E$52</definedName>
    <definedName name="QB_ROW_589250" localSheetId="0" hidden="1">'BUD v ACT 2019-20'!$F$51</definedName>
    <definedName name="QB_ROW_591250" localSheetId="0" hidden="1">'BUD v ACT 2019-20'!#REF!</definedName>
    <definedName name="QB_ROW_592040" localSheetId="0" hidden="1">'BUD v ACT 2019-20'!$E$6</definedName>
    <definedName name="QB_ROW_592340" localSheetId="0" hidden="1">'BUD v ACT 2019-20'!$E$8</definedName>
    <definedName name="QB_ROW_597260" localSheetId="0" hidden="1">'BUD v ACT 2019-20'!$G$16</definedName>
    <definedName name="QB_ROW_599250" localSheetId="0" hidden="1">'BUD v ACT 2019-20'!#REF!</definedName>
    <definedName name="QB_ROW_600250" localSheetId="0" hidden="1">'BUD v ACT 2019-20'!$F$90</definedName>
    <definedName name="QB_ROW_601250" localSheetId="0" hidden="1">'BUD v ACT 2019-20'!$F$7</definedName>
    <definedName name="QB_ROW_602250" localSheetId="0" hidden="1">'BUD v ACT 2019-20'!$F$49</definedName>
    <definedName name="QB_ROW_603250" localSheetId="0" hidden="1">'BUD v ACT 2019-20'!$F$48</definedName>
    <definedName name="QB_ROW_604240" localSheetId="0" hidden="1">'BUD v ACT 2019-20'!$E$5</definedName>
    <definedName name="QB_ROW_605260" localSheetId="0" hidden="1">'BUD v ACT 2019-20'!$G$78</definedName>
    <definedName name="QB_ROW_62230" localSheetId="0" hidden="1">'BUD v ACT 2019-20'!$D$101</definedName>
    <definedName name="QB_ROW_7001" localSheetId="2" hidden="1">'BAL FYE 2019-20'!$A$12</definedName>
    <definedName name="QB_ROW_7301" localSheetId="2" hidden="1">'BAL FYE 2019-20'!$A$18</definedName>
    <definedName name="QB_ROW_76050" localSheetId="0" hidden="1">'BUD v ACT 2019-20'!$F$61</definedName>
    <definedName name="QB_ROW_76260" localSheetId="0" hidden="1">'BUD v ACT 2019-20'!$G$62</definedName>
    <definedName name="QB_ROW_76350" localSheetId="0" hidden="1">'BUD v ACT 2019-20'!$F$63</definedName>
    <definedName name="QB_ROW_86321" localSheetId="0" hidden="1">'BUD v ACT 2019-20'!$C$45</definedName>
    <definedName name="QBCANSUPPORTUPDATE" localSheetId="2">TRUE</definedName>
    <definedName name="QBCANSUPPORTUPDATE" localSheetId="0">TRUE</definedName>
    <definedName name="QBCOMPANYFILENAME" localSheetId="2">"C:\Users\Public\Documents\Intuit\QuickBooks\Company Files\Center City Residents' Association.QBW"</definedName>
    <definedName name="QBCOMPANYFILENAME" localSheetId="0">"C:\Users\Public\Documents\Intuit\QuickBooks\Company Files\Center City Residents' Association.QBW"</definedName>
    <definedName name="QBENDDATE" localSheetId="2">20200703</definedName>
    <definedName name="QBENDDATE" localSheetId="0">20200630</definedName>
    <definedName name="QBHEADERSONSCREEN" localSheetId="2">FALSE</definedName>
    <definedName name="QBHEADERSONSCREEN" localSheetId="0">FALSE</definedName>
    <definedName name="QBMETADATASIZE" localSheetId="2">5914</definedName>
    <definedName name="QBMETADATASIZE" localSheetId="0">5914</definedName>
    <definedName name="QBPRESERVECOLOR" localSheetId="2">TRUE</definedName>
    <definedName name="QBPRESERVECOLOR" localSheetId="0">TRUE</definedName>
    <definedName name="QBPRESERVEFONT" localSheetId="2">TRUE</definedName>
    <definedName name="QBPRESERVEFONT" localSheetId="0">TRUE</definedName>
    <definedName name="QBPRESERVEROWHEIGHT" localSheetId="2">TRUE</definedName>
    <definedName name="QBPRESERVEROWHEIGHT" localSheetId="0">TRUE</definedName>
    <definedName name="QBPRESERVESPACE" localSheetId="2">TRUE</definedName>
    <definedName name="QBPRESERVESPACE" localSheetId="0">TRUE</definedName>
    <definedName name="QBREPORTCOLAXIS" localSheetId="2">0</definedName>
    <definedName name="QBREPORTCOLAXIS" localSheetId="0">8</definedName>
    <definedName name="QBREPORTCOMPANYID" localSheetId="2">"c56421e02f774d4f92847f70fb9e8cbc"</definedName>
    <definedName name="QBREPORTCOMPANYID" localSheetId="0">"c56421e02f774d4f92847f70fb9e8cbc"</definedName>
    <definedName name="QBREPORTCOMPARECOL_ANNUALBUDGET" localSheetId="2">FALSE</definedName>
    <definedName name="QBREPORTCOMPARECOL_ANNUALBUDGET" localSheetId="0">FALSE</definedName>
    <definedName name="QBREPORTCOMPARECOL_AVGCOGS" localSheetId="2">FALSE</definedName>
    <definedName name="QBREPORTCOMPARECOL_AVGCOGS" localSheetId="0">FALSE</definedName>
    <definedName name="QBREPORTCOMPARECOL_AVGPRICE" localSheetId="2">FALSE</definedName>
    <definedName name="QBREPORTCOMPARECOL_AVGPRICE" localSheetId="0">FALSE</definedName>
    <definedName name="QBREPORTCOMPARECOL_BUDDIFF" localSheetId="2">FALSE</definedName>
    <definedName name="QBREPORTCOMPARECOL_BUDDIFF" localSheetId="0">TRUE</definedName>
    <definedName name="QBREPORTCOMPARECOL_BUDGET" localSheetId="2">FALSE</definedName>
    <definedName name="QBREPORTCOMPARECOL_BUDGET" localSheetId="0">TRUE</definedName>
    <definedName name="QBREPORTCOMPARECOL_BUDPCT" localSheetId="2">FALSE</definedName>
    <definedName name="QBREPORTCOMPARECOL_BUDPCT" localSheetId="0">TRUE</definedName>
    <definedName name="QBREPORTCOMPARECOL_COGS" localSheetId="2">FALSE</definedName>
    <definedName name="QBREPORTCOMPARECOL_COGS" localSheetId="0">FALSE</definedName>
    <definedName name="QBREPORTCOMPARECOL_EXCLUDEAMOUNT" localSheetId="2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0">FALSE</definedName>
    <definedName name="QBREPORTCOMPARECOL_FORECAST" localSheetId="2">FALSE</definedName>
    <definedName name="QBREPORTCOMPARECOL_FORECAST" localSheetId="0">FALSE</definedName>
    <definedName name="QBREPORTCOMPARECOL_GROSSMARGIN" localSheetId="2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0">FALSE</definedName>
    <definedName name="QBREPORTCOMPARECOL_HOURS" localSheetId="2">FALSE</definedName>
    <definedName name="QBREPORTCOMPARECOL_HOURS" localSheetId="0">FALSE</definedName>
    <definedName name="QBREPORTCOMPARECOL_PCTCOL" localSheetId="2">FALSE</definedName>
    <definedName name="QBREPORTCOMPARECOL_PCTCOL" localSheetId="0">FALSE</definedName>
    <definedName name="QBREPORTCOMPARECOL_PCTEXPENSE" localSheetId="2">FALSE</definedName>
    <definedName name="QBREPORTCOMPARECOL_PCTEXPENSE" localSheetId="0">FALSE</definedName>
    <definedName name="QBREPORTCOMPARECOL_PCTINCOME" localSheetId="2">FALSE</definedName>
    <definedName name="QBREPORTCOMPARECOL_PCTINCOME" localSheetId="0">FALSE</definedName>
    <definedName name="QBREPORTCOMPARECOL_PCTOFSALES" localSheetId="2">FALSE</definedName>
    <definedName name="QBREPORTCOMPARECOL_PCTOFSALES" localSheetId="0">FALSE</definedName>
    <definedName name="QBREPORTCOMPARECOL_PCTROW" localSheetId="2">FALSE</definedName>
    <definedName name="QBREPORTCOMPARECOL_PCTROW" localSheetId="0">FALSE</definedName>
    <definedName name="QBREPORTCOMPARECOL_PPDIFF" localSheetId="2">FALSE</definedName>
    <definedName name="QBREPORTCOMPARECOL_PPDIFF" localSheetId="0">FALSE</definedName>
    <definedName name="QBREPORTCOMPARECOL_PPPCT" localSheetId="2">FALSE</definedName>
    <definedName name="QBREPORTCOMPARECOL_PPPCT" localSheetId="0">FALSE</definedName>
    <definedName name="QBREPORTCOMPARECOL_PREVPERIOD" localSheetId="2">FALSE</definedName>
    <definedName name="QBREPORTCOMPARECOL_PREVPERIOD" localSheetId="0">FALSE</definedName>
    <definedName name="QBREPORTCOMPARECOL_PREVYEAR" localSheetId="2">TRUE</definedName>
    <definedName name="QBREPORTCOMPARECOL_PREVYEAR" localSheetId="0">FALSE</definedName>
    <definedName name="QBREPORTCOMPARECOL_PYDIFF" localSheetId="2">TRUE</definedName>
    <definedName name="QBREPORTCOMPARECOL_PYDIFF" localSheetId="0">FALSE</definedName>
    <definedName name="QBREPORTCOMPARECOL_PYPCT" localSheetId="2">TRUE</definedName>
    <definedName name="QBREPORTCOMPARECOL_PYPCT" localSheetId="0">FALSE</definedName>
    <definedName name="QBREPORTCOMPARECOL_QTY" localSheetId="2">FALSE</definedName>
    <definedName name="QBREPORTCOMPARECOL_QTY" localSheetId="0">FALSE</definedName>
    <definedName name="QBREPORTCOMPARECOL_RATE" localSheetId="2">FALSE</definedName>
    <definedName name="QBREPORTCOMPARECOL_RATE" localSheetId="0">FALSE</definedName>
    <definedName name="QBREPORTCOMPARECOL_TRIPBILLEDMILES" localSheetId="2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0">FALSE</definedName>
    <definedName name="QBREPORTCOMPARECOL_TRIPMILES" localSheetId="2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0">FALSE</definedName>
    <definedName name="QBREPORTCOMPARECOL_YTD" localSheetId="2">FALSE</definedName>
    <definedName name="QBREPORTCOMPARECOL_YTD" localSheetId="0">FALSE</definedName>
    <definedName name="QBREPORTCOMPARECOL_YTDBUDGET" localSheetId="2">FALSE</definedName>
    <definedName name="QBREPORTCOMPARECOL_YTDBUDGET" localSheetId="0">FALSE</definedName>
    <definedName name="QBREPORTCOMPARECOL_YTDPCT" localSheetId="2">FALSE</definedName>
    <definedName name="QBREPORTCOMPARECOL_YTDPCT" localSheetId="0">FALSE</definedName>
    <definedName name="QBREPORTROWAXIS" localSheetId="2">9</definedName>
    <definedName name="QBREPORTROWAXIS" localSheetId="0">11</definedName>
    <definedName name="QBREPORTSUBCOLAXIS" localSheetId="2">24</definedName>
    <definedName name="QBREPORTSUBCOLAXIS" localSheetId="0">24</definedName>
    <definedName name="QBREPORTTYPE" localSheetId="2">6</definedName>
    <definedName name="QBREPORTTYPE" localSheetId="0">288</definedName>
    <definedName name="QBROWHEADERS" localSheetId="2">4</definedName>
    <definedName name="QBROWHEADERS" localSheetId="0">7</definedName>
    <definedName name="QBSTARTDATE" localSheetId="2">20200701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3" l="1"/>
  <c r="G18" i="3"/>
  <c r="F18" i="3"/>
  <c r="E18" i="3"/>
  <c r="H17" i="3"/>
  <c r="G17" i="3"/>
  <c r="F17" i="3"/>
  <c r="E17" i="3"/>
  <c r="H16" i="3"/>
  <c r="G16" i="3"/>
  <c r="H15" i="3"/>
  <c r="G15" i="3"/>
  <c r="H14" i="3"/>
  <c r="G14" i="3"/>
  <c r="H11" i="3"/>
  <c r="G11" i="3"/>
  <c r="F11" i="3"/>
  <c r="E11" i="3"/>
  <c r="H10" i="3"/>
  <c r="G10" i="3"/>
  <c r="F10" i="3"/>
  <c r="E10" i="3"/>
  <c r="H9" i="3"/>
  <c r="G9" i="3"/>
  <c r="F9" i="3"/>
  <c r="E9" i="3"/>
  <c r="H8" i="3"/>
  <c r="G8" i="3"/>
  <c r="H7" i="3"/>
  <c r="G7" i="3"/>
  <c r="H6" i="3"/>
  <c r="G6" i="3"/>
  <c r="C10" i="4" l="1"/>
  <c r="C8" i="4"/>
  <c r="C5" i="4"/>
  <c r="G14" i="2" l="1"/>
  <c r="K14" i="2" s="1"/>
  <c r="E14" i="2"/>
  <c r="I14" i="2" s="1"/>
  <c r="K13" i="2"/>
  <c r="I13" i="2"/>
  <c r="K12" i="2"/>
  <c r="I12" i="2"/>
  <c r="K11" i="2"/>
  <c r="I11" i="2"/>
  <c r="K10" i="2"/>
  <c r="I10" i="2"/>
  <c r="K8" i="2"/>
  <c r="I8" i="2"/>
  <c r="K7" i="2"/>
  <c r="I7" i="2"/>
  <c r="K3" i="2"/>
  <c r="I3" i="2"/>
  <c r="J102" i="1"/>
  <c r="J103" i="1" s="1"/>
  <c r="H102" i="1"/>
  <c r="H103" i="1" s="1"/>
  <c r="N101" i="1"/>
  <c r="L101" i="1"/>
  <c r="N96" i="1"/>
  <c r="L96" i="1"/>
  <c r="N95" i="1"/>
  <c r="L95" i="1"/>
  <c r="J94" i="1"/>
  <c r="H94" i="1"/>
  <c r="N92" i="1"/>
  <c r="L92" i="1"/>
  <c r="N91" i="1"/>
  <c r="L91" i="1"/>
  <c r="N90" i="1"/>
  <c r="L90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J80" i="1"/>
  <c r="J88" i="1" s="1"/>
  <c r="H80" i="1"/>
  <c r="N79" i="1"/>
  <c r="L79" i="1"/>
  <c r="N76" i="1"/>
  <c r="L76" i="1"/>
  <c r="N75" i="1"/>
  <c r="L75" i="1"/>
  <c r="N74" i="1"/>
  <c r="L74" i="1"/>
  <c r="N73" i="1"/>
  <c r="L73" i="1"/>
  <c r="N72" i="1"/>
  <c r="L72" i="1"/>
  <c r="N71" i="1"/>
  <c r="L71" i="1"/>
  <c r="N70" i="1"/>
  <c r="L70" i="1"/>
  <c r="N69" i="1"/>
  <c r="L69" i="1"/>
  <c r="N67" i="1"/>
  <c r="L67" i="1"/>
  <c r="N65" i="1"/>
  <c r="L65" i="1"/>
  <c r="N64" i="1"/>
  <c r="L64" i="1"/>
  <c r="J63" i="1"/>
  <c r="J66" i="1" s="1"/>
  <c r="H63" i="1"/>
  <c r="N62" i="1"/>
  <c r="L62" i="1"/>
  <c r="N60" i="1"/>
  <c r="L60" i="1"/>
  <c r="J57" i="1"/>
  <c r="J58" i="1" s="1"/>
  <c r="H57" i="1"/>
  <c r="H58" i="1" s="1"/>
  <c r="N56" i="1"/>
  <c r="L56" i="1"/>
  <c r="N54" i="1"/>
  <c r="L54" i="1"/>
  <c r="J52" i="1"/>
  <c r="H52" i="1"/>
  <c r="N51" i="1"/>
  <c r="L51" i="1"/>
  <c r="N50" i="1"/>
  <c r="L50" i="1"/>
  <c r="N49" i="1"/>
  <c r="L49" i="1"/>
  <c r="N48" i="1"/>
  <c r="L48" i="1"/>
  <c r="J43" i="1"/>
  <c r="H43" i="1"/>
  <c r="N42" i="1"/>
  <c r="L42" i="1"/>
  <c r="N41" i="1"/>
  <c r="L41" i="1"/>
  <c r="N38" i="1"/>
  <c r="L38" i="1"/>
  <c r="N37" i="1"/>
  <c r="L37" i="1"/>
  <c r="J36" i="1"/>
  <c r="J39" i="1" s="1"/>
  <c r="H36" i="1"/>
  <c r="H39" i="1" s="1"/>
  <c r="N35" i="1"/>
  <c r="L35" i="1"/>
  <c r="N34" i="1"/>
  <c r="L34" i="1"/>
  <c r="N30" i="1"/>
  <c r="L30" i="1"/>
  <c r="J29" i="1"/>
  <c r="H29" i="1"/>
  <c r="N28" i="1"/>
  <c r="L28" i="1"/>
  <c r="J23" i="1"/>
  <c r="H23" i="1"/>
  <c r="N22" i="1"/>
  <c r="L22" i="1"/>
  <c r="N21" i="1"/>
  <c r="L21" i="1"/>
  <c r="N20" i="1"/>
  <c r="L20" i="1"/>
  <c r="N19" i="1"/>
  <c r="L19" i="1"/>
  <c r="N18" i="1"/>
  <c r="L18" i="1"/>
  <c r="N17" i="1"/>
  <c r="L17" i="1"/>
  <c r="N14" i="1"/>
  <c r="L14" i="1"/>
  <c r="N12" i="1"/>
  <c r="L12" i="1"/>
  <c r="J11" i="1"/>
  <c r="H11" i="1"/>
  <c r="N10" i="1"/>
  <c r="L10" i="1"/>
  <c r="H8" i="1"/>
  <c r="H31" i="1" l="1"/>
  <c r="H44" i="1" s="1"/>
  <c r="H45" i="1" s="1"/>
  <c r="L23" i="1"/>
  <c r="L43" i="1"/>
  <c r="N43" i="1"/>
  <c r="N29" i="1"/>
  <c r="N52" i="1"/>
  <c r="N94" i="1"/>
  <c r="L52" i="1"/>
  <c r="L11" i="1"/>
  <c r="N11" i="1"/>
  <c r="L36" i="1"/>
  <c r="N36" i="1"/>
  <c r="L63" i="1"/>
  <c r="N80" i="1"/>
  <c r="N23" i="1"/>
  <c r="L39" i="1"/>
  <c r="H88" i="1"/>
  <c r="L88" i="1" s="1"/>
  <c r="J31" i="1"/>
  <c r="N31" i="1" s="1"/>
  <c r="L80" i="1"/>
  <c r="L94" i="1"/>
  <c r="L103" i="1"/>
  <c r="N103" i="1"/>
  <c r="N39" i="1"/>
  <c r="N58" i="1"/>
  <c r="J97" i="1"/>
  <c r="L58" i="1"/>
  <c r="H66" i="1"/>
  <c r="L66" i="1" s="1"/>
  <c r="L102" i="1"/>
  <c r="L29" i="1"/>
  <c r="L57" i="1"/>
  <c r="N102" i="1"/>
  <c r="N57" i="1"/>
  <c r="N63" i="1"/>
  <c r="J44" i="1" l="1"/>
  <c r="J45" i="1" s="1"/>
  <c r="L45" i="1" s="1"/>
  <c r="N88" i="1"/>
  <c r="L31" i="1"/>
  <c r="H97" i="1"/>
  <c r="L97" i="1" s="1"/>
  <c r="N66" i="1"/>
  <c r="N44" i="1" l="1"/>
  <c r="N45" i="1"/>
  <c r="J98" i="1"/>
  <c r="J104" i="1" s="1"/>
  <c r="L44" i="1"/>
  <c r="N97" i="1"/>
  <c r="H98" i="1"/>
  <c r="H104" i="1" s="1"/>
  <c r="L98" i="1" l="1"/>
  <c r="N98" i="1"/>
  <c r="L104" i="1"/>
  <c r="N104" i="1"/>
</calcChain>
</file>

<file path=xl/sharedStrings.xml><?xml version="1.0" encoding="utf-8"?>
<sst xmlns="http://schemas.openxmlformats.org/spreadsheetml/2006/main" count="150" uniqueCount="137">
  <si>
    <t>Jul '19 - Jun 20</t>
  </si>
  <si>
    <t>Budget</t>
  </si>
  <si>
    <t>$ Over Budget</t>
  </si>
  <si>
    <t>% of Budget</t>
  </si>
  <si>
    <t>Ordinary Income/Expense</t>
  </si>
  <si>
    <t>Income</t>
  </si>
  <si>
    <t>Income Restricted</t>
  </si>
  <si>
    <t>Committee Income</t>
  </si>
  <si>
    <t>BD Taskforce</t>
  </si>
  <si>
    <t>Total Committee Income</t>
  </si>
  <si>
    <t>Congregations</t>
  </si>
  <si>
    <t>Sacred Spaces</t>
  </si>
  <si>
    <t>Total Congregations</t>
  </si>
  <si>
    <t>Income Donations</t>
  </si>
  <si>
    <t>Income Fundraising</t>
  </si>
  <si>
    <t>Winter Appeal - NB (restricted)</t>
  </si>
  <si>
    <t>Auction Raffle</t>
  </si>
  <si>
    <t>50/50 Raffle</t>
  </si>
  <si>
    <t>CC Auction</t>
  </si>
  <si>
    <t>CC Sponsors</t>
  </si>
  <si>
    <t>CC Ticket Sales</t>
  </si>
  <si>
    <t>Miscellaneous</t>
  </si>
  <si>
    <t>Celebration Income - Other</t>
  </si>
  <si>
    <t>Total Celebration Income</t>
  </si>
  <si>
    <t>House Tour</t>
  </si>
  <si>
    <t>Ad Revenue</t>
  </si>
  <si>
    <t>Sponsorship</t>
  </si>
  <si>
    <t>Ticket Revenue</t>
  </si>
  <si>
    <t>House Tour - Other</t>
  </si>
  <si>
    <t>Total House Tour</t>
  </si>
  <si>
    <t>Spring Appeal - NB (restricted)</t>
  </si>
  <si>
    <t>Total Income Fundraising</t>
  </si>
  <si>
    <t>Income Operations</t>
  </si>
  <si>
    <t>Garden</t>
  </si>
  <si>
    <t>Membership Dues</t>
  </si>
  <si>
    <t>New</t>
  </si>
  <si>
    <t>Renewal</t>
  </si>
  <si>
    <t>Total Membership Dues</t>
  </si>
  <si>
    <t>Newsletter Ad Revenue</t>
  </si>
  <si>
    <t>Reimbursements</t>
  </si>
  <si>
    <t>Total Income Operations</t>
  </si>
  <si>
    <t>Sponsorships</t>
  </si>
  <si>
    <t>Corporate Sponsorship</t>
  </si>
  <si>
    <t>Other Programs Revenue</t>
  </si>
  <si>
    <t>Total Sponsorships</t>
  </si>
  <si>
    <t>Total Income</t>
  </si>
  <si>
    <t>Gross Profit</t>
  </si>
  <si>
    <t>Expense</t>
  </si>
  <si>
    <t>Committees Expense</t>
  </si>
  <si>
    <t>Government Relations</t>
  </si>
  <si>
    <t>Remapping</t>
  </si>
  <si>
    <t>Zoning</t>
  </si>
  <si>
    <t>Membership</t>
  </si>
  <si>
    <t>Total Committees Expense</t>
  </si>
  <si>
    <t>Event Expense</t>
  </si>
  <si>
    <t>Annual Meeting</t>
  </si>
  <si>
    <t>Congregations Expense</t>
  </si>
  <si>
    <t>Total Congregations Expense</t>
  </si>
  <si>
    <t>Total Event Expense</t>
  </si>
  <si>
    <t>Fundraising Expense</t>
  </si>
  <si>
    <t>Winter Appeal</t>
  </si>
  <si>
    <t>Celebration Expense - Other</t>
  </si>
  <si>
    <t>Total Celebration Expense</t>
  </si>
  <si>
    <t>House Tour Expense</t>
  </si>
  <si>
    <t>Spring Appeal</t>
  </si>
  <si>
    <t>Total Fundraising Expense</t>
  </si>
  <si>
    <t>Garden Expenses</t>
  </si>
  <si>
    <t>Events</t>
  </si>
  <si>
    <t>Bank Fees</t>
  </si>
  <si>
    <t>Maint/Supplies</t>
  </si>
  <si>
    <t>Plantings</t>
  </si>
  <si>
    <t>Postage/Supplies</t>
  </si>
  <si>
    <t>Refreshments</t>
  </si>
  <si>
    <t>Space Rental</t>
  </si>
  <si>
    <t>Garden Expenses - Other</t>
  </si>
  <si>
    <t>Total Garden Expenses</t>
  </si>
  <si>
    <t>Newsletter expenses</t>
  </si>
  <si>
    <t>Office Operations Expense</t>
  </si>
  <si>
    <t>Accounting</t>
  </si>
  <si>
    <t>Board meeting</t>
  </si>
  <si>
    <t>Insurance - D&amp;O</t>
  </si>
  <si>
    <t>Insurance - Liability</t>
  </si>
  <si>
    <t>Insurance - Worker's Comp</t>
  </si>
  <si>
    <t>Office Expense</t>
  </si>
  <si>
    <t>Other</t>
  </si>
  <si>
    <t>Credit Card fees</t>
  </si>
  <si>
    <t>Payroll expense</t>
  </si>
  <si>
    <t>PPP Loan Disbursement</t>
  </si>
  <si>
    <t>Payroll expense - Other</t>
  </si>
  <si>
    <t>Total Payroll expense</t>
  </si>
  <si>
    <t>Payroll taxes</t>
  </si>
  <si>
    <t>Postage</t>
  </si>
  <si>
    <t>Suite Expenses</t>
  </si>
  <si>
    <t>Telephone &amp; Internet</t>
  </si>
  <si>
    <t>Transition-Relocation</t>
  </si>
  <si>
    <t>Web Site/Subscriptions</t>
  </si>
  <si>
    <t>Office Operations Expense - Other</t>
  </si>
  <si>
    <t>Total Office Operations Expense</t>
  </si>
  <si>
    <t>Programs</t>
  </si>
  <si>
    <t>Historical Preservation</t>
  </si>
  <si>
    <t>Crosstown Coalition</t>
  </si>
  <si>
    <t>Total Programs</t>
  </si>
  <si>
    <t>Reconciliation Discrepancies</t>
  </si>
  <si>
    <t>Sidewalk</t>
  </si>
  <si>
    <t>Total Expense</t>
  </si>
  <si>
    <t>Net Ordinary Income</t>
  </si>
  <si>
    <t>Other Income/Expense</t>
  </si>
  <si>
    <t>Other Income</t>
  </si>
  <si>
    <t>Interest &amp; Dividend Income</t>
  </si>
  <si>
    <t>Total Other Income</t>
  </si>
  <si>
    <t>Net Other Income</t>
  </si>
  <si>
    <t>Net Income</t>
  </si>
  <si>
    <t>Celebration (Blatstein)</t>
  </si>
  <si>
    <t>FY 2019-20</t>
  </si>
  <si>
    <t>Total</t>
  </si>
  <si>
    <t>Amoung Spent</t>
  </si>
  <si>
    <t>Carryover</t>
  </si>
  <si>
    <t>Amount remaining</t>
  </si>
  <si>
    <t>Jul 3, 20</t>
  </si>
  <si>
    <t>Jul 3, 19</t>
  </si>
  <si>
    <t>$ Change</t>
  </si>
  <si>
    <t>% Change</t>
  </si>
  <si>
    <t>ASSETS</t>
  </si>
  <si>
    <t>Current Assets</t>
  </si>
  <si>
    <t>Checking/Savings</t>
  </si>
  <si>
    <t>Firstrust Checking</t>
  </si>
  <si>
    <t>Firstrust Savings</t>
  </si>
  <si>
    <t>Garden Account</t>
  </si>
  <si>
    <t>Total Checking/Savings</t>
  </si>
  <si>
    <t>Total Current Assets</t>
  </si>
  <si>
    <t>TOTAL ASSETS</t>
  </si>
  <si>
    <t>LIABILITIES &amp; EQUITY</t>
  </si>
  <si>
    <t>Equity</t>
  </si>
  <si>
    <t>Unrestricted Funds</t>
  </si>
  <si>
    <t>Unrestricted Funds - Garden Acc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</si>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</sst>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0" fillId="0" borderId="7" xfId="0" applyBorder="1"/>
    <xf numFmtId="3" fontId="0" fillId="0" borderId="0" xfId="0" applyNumberFormat="1"/>
    <xf numFmtId="0" fontId="0" fillId="0" borderId="8" xfId="0" applyBorder="1"/>
    <xf numFmtId="3" fontId="0" fillId="0" borderId="7" xfId="0" applyNumberFormat="1" applyBorder="1"/>
    <xf numFmtId="0" fontId="0" fillId="0" borderId="0" xfId="0" applyFill="1" applyBorder="1"/>
    <xf numFmtId="0" fontId="3" fillId="0" borderId="0" xfId="1"/>
    <xf numFmtId="0" fontId="3" fillId="0" borderId="0" xfId="1"/>
  </cellXfs>
  <cellStyles count="2">
    <cellStyle name="Normal" xfId="0" builtinId="0"/>
    <cellStyle name="Normal 2" xfId="1" xr:uid="{F24F949F-9A3A-4984-A2DF-DC2661567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7F66C704-0D1C-418F-96A1-DF019F21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7F17E34-A145-4CB7-A5C9-1B9E93B005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F1CA0C79-56FD-4880-BDBC-001365152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4D8CA-58A6-4BA3-9F5B-325F995F8E99}">
  <sheetPr codeName="Sheet1"/>
  <dimension ref="A1:N105"/>
  <sheetViews>
    <sheetView tabSelected="1" workbookViewId="0">
      <pane xSplit="7" ySplit="2" topLeftCell="H27" activePane="bottomRight" state="frozenSplit"/>
      <selection pane="topRight" activeCell="H1" sqref="H1"/>
      <selection pane="bottomLeft" activeCell="A3" sqref="A3"/>
      <selection pane="bottomRight" activeCell="P51" sqref="P51"/>
    </sheetView>
  </sheetViews>
  <sheetFormatPr defaultRowHeight="14.4" x14ac:dyDescent="0.3"/>
  <cols>
    <col min="1" max="6" width="3" style="22" customWidth="1"/>
    <col min="7" max="7" width="22.77734375" style="22" customWidth="1"/>
    <col min="8" max="8" width="11.109375" style="23" bestFit="1" customWidth="1"/>
    <col min="9" max="9" width="2.33203125" style="23" customWidth="1"/>
    <col min="10" max="10" width="7.88671875" style="23" bestFit="1" customWidth="1"/>
    <col min="11" max="11" width="2.33203125" style="23" customWidth="1"/>
    <col min="12" max="12" width="10.77734375" style="23" bestFit="1" customWidth="1"/>
    <col min="13" max="13" width="2.33203125" style="23" customWidth="1"/>
    <col min="14" max="14" width="9.109375" style="23" bestFit="1" customWidth="1"/>
  </cols>
  <sheetData>
    <row r="1" spans="1:14" ht="15" thickBot="1" x14ac:dyDescent="0.35">
      <c r="A1" s="1"/>
      <c r="B1" s="1"/>
      <c r="C1" s="1"/>
      <c r="D1" s="1"/>
      <c r="E1" s="1"/>
      <c r="F1" s="1"/>
      <c r="G1" s="1"/>
      <c r="H1" s="3"/>
      <c r="I1" s="2"/>
      <c r="J1" s="3"/>
      <c r="K1" s="2"/>
      <c r="L1" s="3"/>
      <c r="M1" s="2"/>
      <c r="N1" s="3"/>
    </row>
    <row r="2" spans="1:14" s="21" customFormat="1" ht="15.6" thickTop="1" thickBot="1" x14ac:dyDescent="0.35">
      <c r="A2" s="18"/>
      <c r="B2" s="18"/>
      <c r="C2" s="18"/>
      <c r="D2" s="18"/>
      <c r="E2" s="18"/>
      <c r="F2" s="18"/>
      <c r="G2" s="18"/>
      <c r="H2" s="19" t="s">
        <v>0</v>
      </c>
      <c r="I2" s="20"/>
      <c r="J2" s="19" t="s">
        <v>1</v>
      </c>
      <c r="K2" s="20"/>
      <c r="L2" s="19" t="s">
        <v>2</v>
      </c>
      <c r="M2" s="20"/>
      <c r="N2" s="19" t="s">
        <v>3</v>
      </c>
    </row>
    <row r="3" spans="1:14" ht="15" thickTop="1" x14ac:dyDescent="0.3">
      <c r="A3" s="1"/>
      <c r="B3" s="1" t="s">
        <v>4</v>
      </c>
      <c r="C3" s="1"/>
      <c r="D3" s="1"/>
      <c r="E3" s="1"/>
      <c r="F3" s="1"/>
      <c r="G3" s="1"/>
      <c r="H3" s="4"/>
      <c r="I3" s="5"/>
      <c r="J3" s="4"/>
      <c r="K3" s="5"/>
      <c r="L3" s="4"/>
      <c r="M3" s="5"/>
      <c r="N3" s="6"/>
    </row>
    <row r="4" spans="1:14" x14ac:dyDescent="0.3">
      <c r="A4" s="1"/>
      <c r="B4" s="1"/>
      <c r="C4" s="1"/>
      <c r="D4" s="1" t="s">
        <v>5</v>
      </c>
      <c r="E4" s="1"/>
      <c r="F4" s="1"/>
      <c r="G4" s="1"/>
      <c r="H4" s="4"/>
      <c r="I4" s="5"/>
      <c r="J4" s="4"/>
      <c r="K4" s="5"/>
      <c r="L4" s="4"/>
      <c r="M4" s="5"/>
      <c r="N4" s="6"/>
    </row>
    <row r="5" spans="1:14" x14ac:dyDescent="0.3">
      <c r="A5" s="1"/>
      <c r="B5" s="1"/>
      <c r="C5" s="1"/>
      <c r="D5" s="1"/>
      <c r="E5" s="1" t="s">
        <v>6</v>
      </c>
      <c r="F5" s="1"/>
      <c r="G5" s="1"/>
      <c r="H5" s="4">
        <v>9400</v>
      </c>
      <c r="I5" s="5"/>
      <c r="J5" s="4"/>
      <c r="K5" s="5"/>
      <c r="L5" s="4"/>
      <c r="M5" s="5"/>
      <c r="N5" s="6"/>
    </row>
    <row r="6" spans="1:14" x14ac:dyDescent="0.3">
      <c r="A6" s="1"/>
      <c r="B6" s="1"/>
      <c r="C6" s="1"/>
      <c r="D6" s="1"/>
      <c r="E6" s="1" t="s">
        <v>7</v>
      </c>
      <c r="F6" s="1"/>
      <c r="G6" s="1"/>
      <c r="H6" s="4"/>
      <c r="I6" s="5"/>
      <c r="J6" s="4"/>
      <c r="K6" s="5"/>
      <c r="L6" s="4"/>
      <c r="M6" s="5"/>
      <c r="N6" s="6"/>
    </row>
    <row r="7" spans="1:14" ht="15" thickBot="1" x14ac:dyDescent="0.35">
      <c r="A7" s="1"/>
      <c r="B7" s="1"/>
      <c r="C7" s="1"/>
      <c r="D7" s="1"/>
      <c r="E7" s="1"/>
      <c r="F7" s="1" t="s">
        <v>8</v>
      </c>
      <c r="G7" s="1"/>
      <c r="H7" s="7">
        <v>3275</v>
      </c>
      <c r="I7" s="5"/>
      <c r="J7" s="4"/>
      <c r="K7" s="5"/>
      <c r="L7" s="4"/>
      <c r="M7" s="5"/>
      <c r="N7" s="6"/>
    </row>
    <row r="8" spans="1:14" x14ac:dyDescent="0.3">
      <c r="A8" s="1"/>
      <c r="B8" s="1"/>
      <c r="C8" s="1"/>
      <c r="D8" s="1"/>
      <c r="E8" s="1" t="s">
        <v>9</v>
      </c>
      <c r="F8" s="1"/>
      <c r="G8" s="1"/>
      <c r="H8" s="4">
        <f>ROUND(SUM(H6:H7),5)</f>
        <v>3275</v>
      </c>
      <c r="I8" s="5"/>
      <c r="J8" s="4"/>
      <c r="K8" s="5"/>
      <c r="L8" s="4"/>
      <c r="M8" s="5"/>
      <c r="N8" s="6"/>
    </row>
    <row r="9" spans="1:14" x14ac:dyDescent="0.3">
      <c r="A9" s="1"/>
      <c r="B9" s="1"/>
      <c r="C9" s="1"/>
      <c r="D9" s="1"/>
      <c r="E9" s="1" t="s">
        <v>10</v>
      </c>
      <c r="F9" s="1"/>
      <c r="G9" s="1"/>
      <c r="H9" s="4"/>
      <c r="I9" s="5"/>
      <c r="J9" s="4"/>
      <c r="K9" s="5"/>
      <c r="L9" s="4"/>
      <c r="M9" s="5"/>
      <c r="N9" s="6"/>
    </row>
    <row r="10" spans="1:14" ht="15" thickBot="1" x14ac:dyDescent="0.35">
      <c r="A10" s="1"/>
      <c r="B10" s="1"/>
      <c r="C10" s="1"/>
      <c r="D10" s="1"/>
      <c r="E10" s="1"/>
      <c r="F10" s="1" t="s">
        <v>11</v>
      </c>
      <c r="G10" s="1"/>
      <c r="H10" s="7">
        <v>0</v>
      </c>
      <c r="I10" s="5"/>
      <c r="J10" s="7">
        <v>0</v>
      </c>
      <c r="K10" s="5"/>
      <c r="L10" s="7">
        <f>ROUND((H10-J10),5)</f>
        <v>0</v>
      </c>
      <c r="M10" s="5"/>
      <c r="N10" s="8">
        <f>ROUND(IF(J10=0, IF(H10=0, 0, 1), H10/J10),5)</f>
        <v>0</v>
      </c>
    </row>
    <row r="11" spans="1:14" x14ac:dyDescent="0.3">
      <c r="A11" s="1"/>
      <c r="B11" s="1"/>
      <c r="C11" s="1"/>
      <c r="D11" s="1"/>
      <c r="E11" s="1" t="s">
        <v>12</v>
      </c>
      <c r="F11" s="1"/>
      <c r="G11" s="1"/>
      <c r="H11" s="4">
        <f>ROUND(SUM(H9:H10),5)</f>
        <v>0</v>
      </c>
      <c r="I11" s="5"/>
      <c r="J11" s="4">
        <f>ROUND(SUM(J9:J10),5)</f>
        <v>0</v>
      </c>
      <c r="K11" s="5"/>
      <c r="L11" s="4">
        <f>ROUND((H11-J11),5)</f>
        <v>0</v>
      </c>
      <c r="M11" s="5"/>
      <c r="N11" s="6">
        <f>ROUND(IF(J11=0, IF(H11=0, 0, 1), H11/J11),5)</f>
        <v>0</v>
      </c>
    </row>
    <row r="12" spans="1:14" x14ac:dyDescent="0.3">
      <c r="A12" s="1"/>
      <c r="B12" s="1"/>
      <c r="C12" s="1"/>
      <c r="D12" s="1"/>
      <c r="E12" s="1" t="s">
        <v>13</v>
      </c>
      <c r="F12" s="1"/>
      <c r="G12" s="1"/>
      <c r="H12" s="4">
        <v>2604.7800000000002</v>
      </c>
      <c r="I12" s="5"/>
      <c r="J12" s="4">
        <v>500</v>
      </c>
      <c r="K12" s="5"/>
      <c r="L12" s="4">
        <f>ROUND((H12-J12),5)</f>
        <v>2104.7800000000002</v>
      </c>
      <c r="M12" s="5"/>
      <c r="N12" s="6">
        <f>ROUND(IF(J12=0, IF(H12=0, 0, 1), H12/J12),5)</f>
        <v>5.2095599999999997</v>
      </c>
    </row>
    <row r="13" spans="1:14" x14ac:dyDescent="0.3">
      <c r="A13" s="1"/>
      <c r="B13" s="1"/>
      <c r="C13" s="1"/>
      <c r="D13" s="1"/>
      <c r="E13" s="1" t="s">
        <v>14</v>
      </c>
      <c r="F13" s="1"/>
      <c r="G13" s="1"/>
      <c r="H13" s="4"/>
      <c r="I13" s="5"/>
      <c r="J13" s="4"/>
      <c r="K13" s="5"/>
      <c r="L13" s="4"/>
      <c r="M13" s="5"/>
      <c r="N13" s="6"/>
    </row>
    <row r="14" spans="1:14" x14ac:dyDescent="0.3">
      <c r="A14" s="1"/>
      <c r="B14" s="1"/>
      <c r="C14" s="1"/>
      <c r="D14" s="1"/>
      <c r="E14" s="1"/>
      <c r="F14" s="1" t="s">
        <v>15</v>
      </c>
      <c r="G14" s="1"/>
      <c r="H14" s="4">
        <v>14565</v>
      </c>
      <c r="I14" s="5"/>
      <c r="J14" s="4">
        <v>14500</v>
      </c>
      <c r="K14" s="5"/>
      <c r="L14" s="4">
        <f>ROUND((H14-J14),5)</f>
        <v>65</v>
      </c>
      <c r="M14" s="5"/>
      <c r="N14" s="6">
        <f>ROUND(IF(J14=0, IF(H14=0, 0, 1), H14/J14),5)</f>
        <v>1.00448</v>
      </c>
    </row>
    <row r="15" spans="1:14" x14ac:dyDescent="0.3">
      <c r="A15" s="1"/>
      <c r="B15" s="1"/>
      <c r="C15" s="1"/>
      <c r="D15" s="1"/>
      <c r="E15" s="1"/>
      <c r="F15" s="1" t="s">
        <v>112</v>
      </c>
      <c r="G15" s="1"/>
      <c r="H15" s="4"/>
      <c r="I15" s="5"/>
      <c r="J15" s="4"/>
      <c r="K15" s="5"/>
      <c r="L15" s="4"/>
      <c r="M15" s="5"/>
      <c r="N15" s="6"/>
    </row>
    <row r="16" spans="1:14" x14ac:dyDescent="0.3">
      <c r="A16" s="1"/>
      <c r="B16" s="1"/>
      <c r="C16" s="1"/>
      <c r="D16" s="1"/>
      <c r="E16" s="1"/>
      <c r="F16" s="1"/>
      <c r="G16" s="1" t="s">
        <v>16</v>
      </c>
      <c r="H16" s="4">
        <v>4100</v>
      </c>
      <c r="I16" s="5"/>
      <c r="J16" s="4"/>
      <c r="K16" s="5"/>
      <c r="L16" s="4"/>
      <c r="M16" s="5"/>
      <c r="N16" s="6"/>
    </row>
    <row r="17" spans="1:14" x14ac:dyDescent="0.3">
      <c r="A17" s="1"/>
      <c r="B17" s="1"/>
      <c r="C17" s="1"/>
      <c r="D17" s="1"/>
      <c r="E17" s="1"/>
      <c r="F17" s="1"/>
      <c r="G17" s="1" t="s">
        <v>17</v>
      </c>
      <c r="H17" s="4">
        <v>0</v>
      </c>
      <c r="I17" s="5"/>
      <c r="J17" s="4">
        <v>0</v>
      </c>
      <c r="K17" s="5"/>
      <c r="L17" s="4">
        <f t="shared" ref="L17:L23" si="0">ROUND((H17-J17),5)</f>
        <v>0</v>
      </c>
      <c r="M17" s="5"/>
      <c r="N17" s="6">
        <f t="shared" ref="N17:N23" si="1">ROUND(IF(J17=0, IF(H17=0, 0, 1), H17/J17),5)</f>
        <v>0</v>
      </c>
    </row>
    <row r="18" spans="1:14" x14ac:dyDescent="0.3">
      <c r="A18" s="1"/>
      <c r="B18" s="1"/>
      <c r="C18" s="1"/>
      <c r="D18" s="1"/>
      <c r="E18" s="1"/>
      <c r="F18" s="1"/>
      <c r="G18" s="1" t="s">
        <v>18</v>
      </c>
      <c r="H18" s="4">
        <v>0</v>
      </c>
      <c r="I18" s="5"/>
      <c r="J18" s="4">
        <v>0</v>
      </c>
      <c r="K18" s="5"/>
      <c r="L18" s="4">
        <f t="shared" si="0"/>
        <v>0</v>
      </c>
      <c r="M18" s="5"/>
      <c r="N18" s="6">
        <f t="shared" si="1"/>
        <v>0</v>
      </c>
    </row>
    <row r="19" spans="1:14" x14ac:dyDescent="0.3">
      <c r="A19" s="1"/>
      <c r="B19" s="1"/>
      <c r="C19" s="1"/>
      <c r="D19" s="1"/>
      <c r="E19" s="1"/>
      <c r="F19" s="1"/>
      <c r="G19" s="1" t="s">
        <v>19</v>
      </c>
      <c r="H19" s="4">
        <v>0</v>
      </c>
      <c r="I19" s="5"/>
      <c r="J19" s="4">
        <v>0</v>
      </c>
      <c r="K19" s="5"/>
      <c r="L19" s="4">
        <f t="shared" si="0"/>
        <v>0</v>
      </c>
      <c r="M19" s="5"/>
      <c r="N19" s="6">
        <f t="shared" si="1"/>
        <v>0</v>
      </c>
    </row>
    <row r="20" spans="1:14" x14ac:dyDescent="0.3">
      <c r="A20" s="1"/>
      <c r="B20" s="1"/>
      <c r="C20" s="1"/>
      <c r="D20" s="1"/>
      <c r="E20" s="1"/>
      <c r="F20" s="1"/>
      <c r="G20" s="1" t="s">
        <v>20</v>
      </c>
      <c r="H20" s="4">
        <v>21000</v>
      </c>
      <c r="I20" s="5"/>
      <c r="J20" s="4">
        <v>0</v>
      </c>
      <c r="K20" s="5"/>
      <c r="L20" s="4">
        <f t="shared" si="0"/>
        <v>21000</v>
      </c>
      <c r="M20" s="5"/>
      <c r="N20" s="6">
        <f t="shared" si="1"/>
        <v>1</v>
      </c>
    </row>
    <row r="21" spans="1:14" x14ac:dyDescent="0.3">
      <c r="A21" s="1"/>
      <c r="B21" s="1"/>
      <c r="C21" s="1"/>
      <c r="D21" s="1"/>
      <c r="E21" s="1"/>
      <c r="F21" s="1"/>
      <c r="G21" s="1" t="s">
        <v>21</v>
      </c>
      <c r="H21" s="4">
        <v>500</v>
      </c>
      <c r="I21" s="5"/>
      <c r="J21" s="4">
        <v>0</v>
      </c>
      <c r="K21" s="5"/>
      <c r="L21" s="4">
        <f t="shared" si="0"/>
        <v>500</v>
      </c>
      <c r="M21" s="5"/>
      <c r="N21" s="6">
        <f t="shared" si="1"/>
        <v>1</v>
      </c>
    </row>
    <row r="22" spans="1:14" ht="15" thickBot="1" x14ac:dyDescent="0.35">
      <c r="A22" s="1"/>
      <c r="B22" s="1"/>
      <c r="C22" s="1"/>
      <c r="D22" s="1"/>
      <c r="E22" s="1"/>
      <c r="F22" s="1"/>
      <c r="G22" s="1" t="s">
        <v>22</v>
      </c>
      <c r="H22" s="7">
        <v>0</v>
      </c>
      <c r="I22" s="5"/>
      <c r="J22" s="7">
        <v>23000</v>
      </c>
      <c r="K22" s="5"/>
      <c r="L22" s="7">
        <f t="shared" si="0"/>
        <v>-23000</v>
      </c>
      <c r="M22" s="5"/>
      <c r="N22" s="8">
        <f t="shared" si="1"/>
        <v>0</v>
      </c>
    </row>
    <row r="23" spans="1:14" x14ac:dyDescent="0.3">
      <c r="A23" s="1"/>
      <c r="B23" s="1"/>
      <c r="C23" s="1"/>
      <c r="D23" s="1"/>
      <c r="E23" s="1"/>
      <c r="F23" s="1" t="s">
        <v>23</v>
      </c>
      <c r="G23" s="1"/>
      <c r="H23" s="4">
        <f>ROUND(SUM(H15:H22),5)</f>
        <v>25600</v>
      </c>
      <c r="I23" s="5"/>
      <c r="J23" s="4">
        <f>ROUND(SUM(J15:J22),5)</f>
        <v>23000</v>
      </c>
      <c r="K23" s="5"/>
      <c r="L23" s="4">
        <f t="shared" si="0"/>
        <v>2600</v>
      </c>
      <c r="M23" s="5"/>
      <c r="N23" s="6">
        <f t="shared" si="1"/>
        <v>1.11304</v>
      </c>
    </row>
    <row r="24" spans="1:14" x14ac:dyDescent="0.3">
      <c r="A24" s="1"/>
      <c r="B24" s="1"/>
      <c r="C24" s="1"/>
      <c r="D24" s="1"/>
      <c r="E24" s="1"/>
      <c r="F24" s="1" t="s">
        <v>24</v>
      </c>
      <c r="G24" s="1"/>
      <c r="H24" s="4"/>
      <c r="I24" s="5"/>
      <c r="J24" s="4"/>
      <c r="K24" s="5"/>
      <c r="L24" s="4"/>
      <c r="M24" s="5"/>
      <c r="N24" s="6"/>
    </row>
    <row r="25" spans="1:14" x14ac:dyDescent="0.3">
      <c r="A25" s="1"/>
      <c r="B25" s="1"/>
      <c r="C25" s="1"/>
      <c r="D25" s="1"/>
      <c r="E25" s="1"/>
      <c r="F25" s="1"/>
      <c r="G25" s="1" t="s">
        <v>25</v>
      </c>
      <c r="H25" s="4">
        <v>875</v>
      </c>
      <c r="I25" s="5"/>
      <c r="J25" s="4"/>
      <c r="K25" s="5"/>
      <c r="L25" s="4"/>
      <c r="M25" s="5"/>
      <c r="N25" s="6"/>
    </row>
    <row r="26" spans="1:14" x14ac:dyDescent="0.3">
      <c r="A26" s="1"/>
      <c r="B26" s="1"/>
      <c r="C26" s="1"/>
      <c r="D26" s="1"/>
      <c r="E26" s="1"/>
      <c r="F26" s="1"/>
      <c r="G26" s="1" t="s">
        <v>26</v>
      </c>
      <c r="H26" s="4">
        <v>2000</v>
      </c>
      <c r="I26" s="5"/>
      <c r="J26" s="4"/>
      <c r="K26" s="5"/>
      <c r="L26" s="4"/>
      <c r="M26" s="5"/>
      <c r="N26" s="6"/>
    </row>
    <row r="27" spans="1:14" x14ac:dyDescent="0.3">
      <c r="A27" s="1"/>
      <c r="B27" s="1"/>
      <c r="C27" s="1"/>
      <c r="D27" s="1"/>
      <c r="E27" s="1"/>
      <c r="F27" s="1"/>
      <c r="G27" s="1" t="s">
        <v>27</v>
      </c>
      <c r="H27" s="4">
        <v>1360</v>
      </c>
      <c r="I27" s="5"/>
      <c r="J27" s="4"/>
      <c r="K27" s="5"/>
      <c r="L27" s="4"/>
      <c r="M27" s="5"/>
      <c r="N27" s="6"/>
    </row>
    <row r="28" spans="1:14" ht="15" thickBot="1" x14ac:dyDescent="0.35">
      <c r="A28" s="1"/>
      <c r="B28" s="1"/>
      <c r="C28" s="1"/>
      <c r="D28" s="1"/>
      <c r="E28" s="1"/>
      <c r="F28" s="1"/>
      <c r="G28" s="1" t="s">
        <v>28</v>
      </c>
      <c r="H28" s="7">
        <v>0</v>
      </c>
      <c r="I28" s="5"/>
      <c r="J28" s="7">
        <v>20000</v>
      </c>
      <c r="K28" s="5"/>
      <c r="L28" s="7">
        <f>ROUND((H28-J28),5)</f>
        <v>-20000</v>
      </c>
      <c r="M28" s="5"/>
      <c r="N28" s="8">
        <f>ROUND(IF(J28=0, IF(H28=0, 0, 1), H28/J28),5)</f>
        <v>0</v>
      </c>
    </row>
    <row r="29" spans="1:14" x14ac:dyDescent="0.3">
      <c r="A29" s="1"/>
      <c r="B29" s="1"/>
      <c r="C29" s="1"/>
      <c r="D29" s="1"/>
      <c r="E29" s="1"/>
      <c r="F29" s="1" t="s">
        <v>29</v>
      </c>
      <c r="G29" s="1"/>
      <c r="H29" s="4">
        <f>ROUND(SUM(H24:H28),5)</f>
        <v>4235</v>
      </c>
      <c r="I29" s="5"/>
      <c r="J29" s="4">
        <f>ROUND(SUM(J24:J28),5)</f>
        <v>20000</v>
      </c>
      <c r="K29" s="5"/>
      <c r="L29" s="4">
        <f>ROUND((H29-J29),5)</f>
        <v>-15765</v>
      </c>
      <c r="M29" s="5"/>
      <c r="N29" s="6">
        <f>ROUND(IF(J29=0, IF(H29=0, 0, 1), H29/J29),5)</f>
        <v>0.21174999999999999</v>
      </c>
    </row>
    <row r="30" spans="1:14" x14ac:dyDescent="0.3">
      <c r="A30" s="1"/>
      <c r="B30" s="1"/>
      <c r="C30" s="1"/>
      <c r="D30" s="1"/>
      <c r="E30" s="1"/>
      <c r="F30" s="1" t="s">
        <v>30</v>
      </c>
      <c r="G30" s="1"/>
      <c r="H30" s="4">
        <v>16703</v>
      </c>
      <c r="I30" s="5"/>
      <c r="J30" s="4">
        <v>14500</v>
      </c>
      <c r="K30" s="5"/>
      <c r="L30" s="4">
        <f>ROUND((H30-J30),5)</f>
        <v>2203</v>
      </c>
      <c r="M30" s="5"/>
      <c r="N30" s="6">
        <f>ROUND(IF(J30=0, IF(H30=0, 0, 1), H30/J30),5)</f>
        <v>1.1519299999999999</v>
      </c>
    </row>
    <row r="31" spans="1:14" x14ac:dyDescent="0.3">
      <c r="A31" s="1"/>
      <c r="B31" s="1"/>
      <c r="C31" s="1"/>
      <c r="D31" s="1"/>
      <c r="E31" s="1" t="s">
        <v>31</v>
      </c>
      <c r="F31" s="1"/>
      <c r="G31" s="1"/>
      <c r="H31" s="4">
        <f>ROUND(SUM(H13:H14)+H23+SUM(H29:H30),5)</f>
        <v>61103</v>
      </c>
      <c r="I31" s="5"/>
      <c r="J31" s="4">
        <f>ROUND(SUM(J13:J14)+J23+SUM(J29:J30),5)</f>
        <v>72000</v>
      </c>
      <c r="K31" s="5"/>
      <c r="L31" s="4">
        <f>ROUND((H31-J31),5)</f>
        <v>-10897</v>
      </c>
      <c r="M31" s="5"/>
      <c r="N31" s="6">
        <f>ROUND(IF(J31=0, IF(H31=0, 0, 1), H31/J31),5)</f>
        <v>0.84865000000000002</v>
      </c>
    </row>
    <row r="32" spans="1:14" x14ac:dyDescent="0.3">
      <c r="A32" s="1"/>
      <c r="B32" s="1"/>
      <c r="C32" s="1"/>
      <c r="D32" s="1"/>
      <c r="E32" s="1" t="s">
        <v>32</v>
      </c>
      <c r="F32" s="1"/>
      <c r="G32" s="1"/>
      <c r="H32" s="4"/>
      <c r="I32" s="5"/>
      <c r="J32" s="4"/>
      <c r="K32" s="5"/>
      <c r="L32" s="4"/>
      <c r="M32" s="5"/>
      <c r="N32" s="6"/>
    </row>
    <row r="33" spans="1:14" x14ac:dyDescent="0.3">
      <c r="A33" s="1"/>
      <c r="B33" s="1"/>
      <c r="C33" s="1"/>
      <c r="D33" s="1"/>
      <c r="E33" s="1"/>
      <c r="F33" s="1" t="s">
        <v>34</v>
      </c>
      <c r="G33" s="1"/>
      <c r="H33" s="4"/>
      <c r="I33" s="5"/>
      <c r="J33" s="4"/>
      <c r="K33" s="5"/>
      <c r="L33" s="4"/>
      <c r="M33" s="5"/>
      <c r="N33" s="6"/>
    </row>
    <row r="34" spans="1:14" x14ac:dyDescent="0.3">
      <c r="A34" s="1"/>
      <c r="B34" s="1"/>
      <c r="C34" s="1"/>
      <c r="D34" s="1"/>
      <c r="E34" s="1"/>
      <c r="F34" s="1"/>
      <c r="G34" s="1" t="s">
        <v>35</v>
      </c>
      <c r="H34" s="4">
        <v>5910</v>
      </c>
      <c r="I34" s="5"/>
      <c r="J34" s="4">
        <v>5000</v>
      </c>
      <c r="K34" s="5"/>
      <c r="L34" s="4">
        <f t="shared" ref="L34:L39" si="2">ROUND((H34-J34),5)</f>
        <v>910</v>
      </c>
      <c r="M34" s="5"/>
      <c r="N34" s="6">
        <f t="shared" ref="N34:N39" si="3">ROUND(IF(J34=0, IF(H34=0, 0, 1), H34/J34),5)</f>
        <v>1.1819999999999999</v>
      </c>
    </row>
    <row r="35" spans="1:14" ht="15" thickBot="1" x14ac:dyDescent="0.35">
      <c r="A35" s="1"/>
      <c r="B35" s="1"/>
      <c r="C35" s="1"/>
      <c r="D35" s="1"/>
      <c r="E35" s="1"/>
      <c r="F35" s="1"/>
      <c r="G35" s="1" t="s">
        <v>36</v>
      </c>
      <c r="H35" s="7">
        <v>43790</v>
      </c>
      <c r="I35" s="5"/>
      <c r="J35" s="7">
        <v>51000</v>
      </c>
      <c r="K35" s="5"/>
      <c r="L35" s="7">
        <f t="shared" si="2"/>
        <v>-7210</v>
      </c>
      <c r="M35" s="5"/>
      <c r="N35" s="8">
        <f t="shared" si="3"/>
        <v>0.85863</v>
      </c>
    </row>
    <row r="36" spans="1:14" x14ac:dyDescent="0.3">
      <c r="A36" s="1"/>
      <c r="B36" s="1"/>
      <c r="C36" s="1"/>
      <c r="D36" s="1"/>
      <c r="E36" s="1"/>
      <c r="F36" s="1" t="s">
        <v>37</v>
      </c>
      <c r="G36" s="1"/>
      <c r="H36" s="4">
        <f>ROUND(SUM(H33:H35),5)</f>
        <v>49700</v>
      </c>
      <c r="I36" s="5"/>
      <c r="J36" s="4">
        <f>ROUND(SUM(J33:J35),5)</f>
        <v>56000</v>
      </c>
      <c r="K36" s="5"/>
      <c r="L36" s="4">
        <f t="shared" si="2"/>
        <v>-6300</v>
      </c>
      <c r="M36" s="5"/>
      <c r="N36" s="6">
        <f t="shared" si="3"/>
        <v>0.88749999999999996</v>
      </c>
    </row>
    <row r="37" spans="1:14" x14ac:dyDescent="0.3">
      <c r="A37" s="1"/>
      <c r="B37" s="1"/>
      <c r="C37" s="1"/>
      <c r="D37" s="1"/>
      <c r="E37" s="1"/>
      <c r="F37" s="1" t="s">
        <v>38</v>
      </c>
      <c r="G37" s="1"/>
      <c r="H37" s="4">
        <v>3400</v>
      </c>
      <c r="I37" s="5"/>
      <c r="J37" s="4">
        <v>6450</v>
      </c>
      <c r="K37" s="5"/>
      <c r="L37" s="4">
        <f t="shared" si="2"/>
        <v>-3050</v>
      </c>
      <c r="M37" s="5"/>
      <c r="N37" s="6">
        <f t="shared" si="3"/>
        <v>0.52712999999999999</v>
      </c>
    </row>
    <row r="38" spans="1:14" ht="15" thickBot="1" x14ac:dyDescent="0.35">
      <c r="A38" s="1"/>
      <c r="B38" s="1"/>
      <c r="C38" s="1"/>
      <c r="D38" s="1"/>
      <c r="E38" s="1"/>
      <c r="F38" s="1" t="s">
        <v>39</v>
      </c>
      <c r="G38" s="1"/>
      <c r="H38" s="7">
        <v>100</v>
      </c>
      <c r="I38" s="5"/>
      <c r="J38" s="7">
        <v>300</v>
      </c>
      <c r="K38" s="5"/>
      <c r="L38" s="7">
        <f t="shared" si="2"/>
        <v>-200</v>
      </c>
      <c r="M38" s="5"/>
      <c r="N38" s="8">
        <f t="shared" si="3"/>
        <v>0.33333000000000002</v>
      </c>
    </row>
    <row r="39" spans="1:14" x14ac:dyDescent="0.3">
      <c r="A39" s="1"/>
      <c r="B39" s="1"/>
      <c r="C39" s="1"/>
      <c r="D39" s="1"/>
      <c r="E39" s="1" t="s">
        <v>40</v>
      </c>
      <c r="F39" s="1"/>
      <c r="G39" s="1"/>
      <c r="H39" s="4">
        <f>ROUND(SUM(H32:H32)+SUM(H36:H38),5)</f>
        <v>53200</v>
      </c>
      <c r="I39" s="5"/>
      <c r="J39" s="4">
        <f>ROUND(SUM(J32:J32)+SUM(J36:J38),5)</f>
        <v>62750</v>
      </c>
      <c r="K39" s="5"/>
      <c r="L39" s="4">
        <f t="shared" si="2"/>
        <v>-9550</v>
      </c>
      <c r="M39" s="5"/>
      <c r="N39" s="6">
        <f t="shared" si="3"/>
        <v>0.84780999999999995</v>
      </c>
    </row>
    <row r="40" spans="1:14" x14ac:dyDescent="0.3">
      <c r="A40" s="1"/>
      <c r="B40" s="1"/>
      <c r="C40" s="1"/>
      <c r="D40" s="1"/>
      <c r="E40" s="1" t="s">
        <v>41</v>
      </c>
      <c r="F40" s="1"/>
      <c r="G40" s="1"/>
      <c r="H40" s="4"/>
      <c r="I40" s="5"/>
      <c r="J40" s="4"/>
      <c r="K40" s="5"/>
      <c r="L40" s="4"/>
      <c r="M40" s="5"/>
      <c r="N40" s="6"/>
    </row>
    <row r="41" spans="1:14" x14ac:dyDescent="0.3">
      <c r="A41" s="1"/>
      <c r="B41" s="1"/>
      <c r="C41" s="1"/>
      <c r="D41" s="1"/>
      <c r="E41" s="1"/>
      <c r="F41" s="1" t="s">
        <v>42</v>
      </c>
      <c r="G41" s="1"/>
      <c r="H41" s="4">
        <v>10000</v>
      </c>
      <c r="I41" s="5"/>
      <c r="J41" s="4">
        <v>0</v>
      </c>
      <c r="K41" s="5"/>
      <c r="L41" s="4">
        <f>ROUND((H41-J41),5)</f>
        <v>10000</v>
      </c>
      <c r="M41" s="5"/>
      <c r="N41" s="6">
        <f>ROUND(IF(J41=0, IF(H41=0, 0, 1), H41/J41),5)</f>
        <v>1</v>
      </c>
    </row>
    <row r="42" spans="1:14" ht="15" thickBot="1" x14ac:dyDescent="0.35">
      <c r="A42" s="1"/>
      <c r="B42" s="1"/>
      <c r="C42" s="1"/>
      <c r="D42" s="1"/>
      <c r="E42" s="1"/>
      <c r="F42" s="1" t="s">
        <v>43</v>
      </c>
      <c r="G42" s="1"/>
      <c r="H42" s="9">
        <v>0</v>
      </c>
      <c r="I42" s="5"/>
      <c r="J42" s="9">
        <v>0</v>
      </c>
      <c r="K42" s="5"/>
      <c r="L42" s="9">
        <f>ROUND((H42-J42),5)</f>
        <v>0</v>
      </c>
      <c r="M42" s="5"/>
      <c r="N42" s="10">
        <f>ROUND(IF(J42=0, IF(H42=0, 0, 1), H42/J42),5)</f>
        <v>0</v>
      </c>
    </row>
    <row r="43" spans="1:14" ht="15" thickBot="1" x14ac:dyDescent="0.35">
      <c r="A43" s="1"/>
      <c r="B43" s="1"/>
      <c r="C43" s="1"/>
      <c r="D43" s="1"/>
      <c r="E43" s="1" t="s">
        <v>44</v>
      </c>
      <c r="F43" s="1"/>
      <c r="G43" s="1"/>
      <c r="H43" s="11">
        <f>ROUND(SUM(H40:H42),5)</f>
        <v>10000</v>
      </c>
      <c r="I43" s="5"/>
      <c r="J43" s="11">
        <f>ROUND(SUM(J40:J42),5)</f>
        <v>0</v>
      </c>
      <c r="K43" s="5"/>
      <c r="L43" s="11">
        <f>ROUND((H43-J43),5)</f>
        <v>10000</v>
      </c>
      <c r="M43" s="5"/>
      <c r="N43" s="12">
        <f>ROUND(IF(J43=0, IF(H43=0, 0, 1), H43/J43),5)</f>
        <v>1</v>
      </c>
    </row>
    <row r="44" spans="1:14" ht="15" thickBot="1" x14ac:dyDescent="0.35">
      <c r="A44" s="1"/>
      <c r="B44" s="1"/>
      <c r="C44" s="1"/>
      <c r="D44" s="1" t="s">
        <v>45</v>
      </c>
      <c r="E44" s="1"/>
      <c r="F44" s="1"/>
      <c r="G44" s="1"/>
      <c r="H44" s="13">
        <f>ROUND(SUM(H4:H5)+H8+SUM(H11:H12)+H31+H39+H43,5)</f>
        <v>139582.78</v>
      </c>
      <c r="I44" s="5"/>
      <c r="J44" s="13">
        <f>ROUND(SUM(J4:J5)+J8+SUM(J11:J12)+J31+J39+J43,5)</f>
        <v>135250</v>
      </c>
      <c r="K44" s="5"/>
      <c r="L44" s="13">
        <f>ROUND((H44-J44),5)</f>
        <v>4332.78</v>
      </c>
      <c r="M44" s="5"/>
      <c r="N44" s="14">
        <f>ROUND(IF(J44=0, IF(H44=0, 0, 1), H44/J44),5)</f>
        <v>1.0320400000000001</v>
      </c>
    </row>
    <row r="45" spans="1:14" x14ac:dyDescent="0.3">
      <c r="A45" s="1"/>
      <c r="B45" s="1"/>
      <c r="C45" s="1" t="s">
        <v>46</v>
      </c>
      <c r="D45" s="1"/>
      <c r="E45" s="1"/>
      <c r="F45" s="1"/>
      <c r="G45" s="1"/>
      <c r="H45" s="4">
        <f>H44</f>
        <v>139582.78</v>
      </c>
      <c r="I45" s="5"/>
      <c r="J45" s="4">
        <f>J44</f>
        <v>135250</v>
      </c>
      <c r="K45" s="5"/>
      <c r="L45" s="4">
        <f>ROUND((H45-J45),5)</f>
        <v>4332.78</v>
      </c>
      <c r="M45" s="5"/>
      <c r="N45" s="6">
        <f>ROUND(IF(J45=0, IF(H45=0, 0, 1), H45/J45),5)</f>
        <v>1.0320400000000001</v>
      </c>
    </row>
    <row r="46" spans="1:14" x14ac:dyDescent="0.3">
      <c r="A46" s="1"/>
      <c r="B46" s="1"/>
      <c r="C46" s="1"/>
      <c r="D46" s="1" t="s">
        <v>47</v>
      </c>
      <c r="E46" s="1"/>
      <c r="F46" s="1"/>
      <c r="G46" s="1"/>
      <c r="H46" s="4"/>
      <c r="I46" s="5"/>
      <c r="J46" s="4"/>
      <c r="K46" s="5"/>
      <c r="L46" s="4"/>
      <c r="M46" s="5"/>
      <c r="N46" s="6"/>
    </row>
    <row r="47" spans="1:14" x14ac:dyDescent="0.3">
      <c r="A47" s="1"/>
      <c r="B47" s="1"/>
      <c r="C47" s="1"/>
      <c r="D47" s="1"/>
      <c r="E47" s="1" t="s">
        <v>48</v>
      </c>
      <c r="F47" s="1"/>
      <c r="G47" s="1"/>
      <c r="H47" s="4"/>
      <c r="I47" s="5"/>
      <c r="J47" s="4"/>
      <c r="K47" s="5"/>
      <c r="L47" s="4"/>
      <c r="M47" s="5"/>
      <c r="N47" s="6"/>
    </row>
    <row r="48" spans="1:14" x14ac:dyDescent="0.3">
      <c r="A48" s="1"/>
      <c r="B48" s="1"/>
      <c r="C48" s="1"/>
      <c r="D48" s="1"/>
      <c r="E48" s="1"/>
      <c r="F48" s="1" t="s">
        <v>49</v>
      </c>
      <c r="G48" s="1"/>
      <c r="H48" s="4">
        <v>300</v>
      </c>
      <c r="I48" s="5"/>
      <c r="J48" s="4">
        <v>0</v>
      </c>
      <c r="K48" s="5"/>
      <c r="L48" s="4">
        <f t="shared" ref="L48:L52" si="4">ROUND((H48-J48),5)</f>
        <v>300</v>
      </c>
      <c r="M48" s="5"/>
      <c r="N48" s="6">
        <f t="shared" ref="N48:N52" si="5">ROUND(IF(J48=0, IF(H48=0, 0, 1), H48/J48),5)</f>
        <v>1</v>
      </c>
    </row>
    <row r="49" spans="1:14" x14ac:dyDescent="0.3">
      <c r="A49" s="1"/>
      <c r="B49" s="1"/>
      <c r="C49" s="1"/>
      <c r="D49" s="1"/>
      <c r="E49" s="1"/>
      <c r="F49" s="1" t="s">
        <v>50</v>
      </c>
      <c r="G49" s="1"/>
      <c r="H49" s="4">
        <v>331.35</v>
      </c>
      <c r="I49" s="5"/>
      <c r="J49" s="4">
        <v>0</v>
      </c>
      <c r="K49" s="5"/>
      <c r="L49" s="4">
        <f t="shared" si="4"/>
        <v>331.35</v>
      </c>
      <c r="M49" s="5"/>
      <c r="N49" s="6">
        <f t="shared" si="5"/>
        <v>1</v>
      </c>
    </row>
    <row r="50" spans="1:14" x14ac:dyDescent="0.3">
      <c r="A50" s="1"/>
      <c r="B50" s="1"/>
      <c r="C50" s="1"/>
      <c r="D50" s="1"/>
      <c r="E50" s="1"/>
      <c r="F50" s="1" t="s">
        <v>51</v>
      </c>
      <c r="G50" s="1"/>
      <c r="H50" s="4">
        <v>6312.87</v>
      </c>
      <c r="I50" s="5"/>
      <c r="J50" s="4">
        <v>11000</v>
      </c>
      <c r="K50" s="5"/>
      <c r="L50" s="4">
        <f t="shared" si="4"/>
        <v>-4687.13</v>
      </c>
      <c r="M50" s="5"/>
      <c r="N50" s="6">
        <f t="shared" si="5"/>
        <v>0.57389999999999997</v>
      </c>
    </row>
    <row r="51" spans="1:14" x14ac:dyDescent="0.3">
      <c r="A51" s="1"/>
      <c r="B51" s="1"/>
      <c r="C51" s="1"/>
      <c r="D51" s="1"/>
      <c r="E51" s="1"/>
      <c r="F51" s="1" t="s">
        <v>52</v>
      </c>
      <c r="G51" s="1"/>
      <c r="H51" s="4">
        <v>6123.49</v>
      </c>
      <c r="I51" s="5"/>
      <c r="J51" s="4">
        <v>5000</v>
      </c>
      <c r="K51" s="5"/>
      <c r="L51" s="4">
        <f t="shared" si="4"/>
        <v>1123.49</v>
      </c>
      <c r="M51" s="5"/>
      <c r="N51" s="6">
        <f t="shared" si="5"/>
        <v>1.2246999999999999</v>
      </c>
    </row>
    <row r="52" spans="1:14" x14ac:dyDescent="0.3">
      <c r="A52" s="1"/>
      <c r="B52" s="1"/>
      <c r="C52" s="1"/>
      <c r="D52" s="1"/>
      <c r="E52" s="1" t="s">
        <v>53</v>
      </c>
      <c r="F52" s="1"/>
      <c r="G52" s="1"/>
      <c r="H52" s="4">
        <f>ROUND(SUM(H47:H51),5)</f>
        <v>13067.71</v>
      </c>
      <c r="I52" s="5"/>
      <c r="J52" s="4">
        <f>ROUND(SUM(J47:J51),5)</f>
        <v>16000</v>
      </c>
      <c r="K52" s="5"/>
      <c r="L52" s="4">
        <f t="shared" si="4"/>
        <v>-2932.29</v>
      </c>
      <c r="M52" s="5"/>
      <c r="N52" s="6">
        <f t="shared" si="5"/>
        <v>0.81672999999999996</v>
      </c>
    </row>
    <row r="53" spans="1:14" x14ac:dyDescent="0.3">
      <c r="A53" s="1"/>
      <c r="B53" s="1"/>
      <c r="C53" s="1"/>
      <c r="D53" s="1"/>
      <c r="E53" s="1" t="s">
        <v>54</v>
      </c>
      <c r="F53" s="1"/>
      <c r="G53" s="1"/>
      <c r="H53" s="4"/>
      <c r="I53" s="5"/>
      <c r="J53" s="4"/>
      <c r="K53" s="5"/>
      <c r="L53" s="4"/>
      <c r="M53" s="5"/>
      <c r="N53" s="6"/>
    </row>
    <row r="54" spans="1:14" x14ac:dyDescent="0.3">
      <c r="A54" s="1"/>
      <c r="B54" s="1"/>
      <c r="C54" s="1"/>
      <c r="D54" s="1"/>
      <c r="E54" s="1"/>
      <c r="F54" s="1" t="s">
        <v>55</v>
      </c>
      <c r="G54" s="1"/>
      <c r="H54" s="4">
        <v>0</v>
      </c>
      <c r="I54" s="5"/>
      <c r="J54" s="4">
        <v>100</v>
      </c>
      <c r="K54" s="5"/>
      <c r="L54" s="4">
        <f>ROUND((H54-J54),5)</f>
        <v>-100</v>
      </c>
      <c r="M54" s="5"/>
      <c r="N54" s="6">
        <f>ROUND(IF(J54=0, IF(H54=0, 0, 1), H54/J54),5)</f>
        <v>0</v>
      </c>
    </row>
    <row r="55" spans="1:14" x14ac:dyDescent="0.3">
      <c r="A55" s="1"/>
      <c r="B55" s="1"/>
      <c r="C55" s="1"/>
      <c r="D55" s="1"/>
      <c r="E55" s="1"/>
      <c r="F55" s="1" t="s">
        <v>56</v>
      </c>
      <c r="G55" s="1"/>
      <c r="H55" s="4"/>
      <c r="I55" s="5"/>
      <c r="J55" s="4"/>
      <c r="K55" s="5"/>
      <c r="L55" s="4"/>
      <c r="M55" s="5"/>
      <c r="N55" s="6"/>
    </row>
    <row r="56" spans="1:14" ht="15" thickBot="1" x14ac:dyDescent="0.35">
      <c r="A56" s="1"/>
      <c r="B56" s="1"/>
      <c r="C56" s="1"/>
      <c r="D56" s="1"/>
      <c r="E56" s="1"/>
      <c r="F56" s="1"/>
      <c r="G56" s="1" t="s">
        <v>11</v>
      </c>
      <c r="H56" s="7">
        <v>0</v>
      </c>
      <c r="I56" s="5"/>
      <c r="J56" s="7">
        <v>0</v>
      </c>
      <c r="K56" s="5"/>
      <c r="L56" s="7">
        <f>ROUND((H56-J56),5)</f>
        <v>0</v>
      </c>
      <c r="M56" s="5"/>
      <c r="N56" s="8">
        <f>ROUND(IF(J56=0, IF(H56=0, 0, 1), H56/J56),5)</f>
        <v>0</v>
      </c>
    </row>
    <row r="57" spans="1:14" x14ac:dyDescent="0.3">
      <c r="A57" s="1"/>
      <c r="B57" s="1"/>
      <c r="C57" s="1"/>
      <c r="D57" s="1"/>
      <c r="E57" s="1"/>
      <c r="F57" s="1" t="s">
        <v>57</v>
      </c>
      <c r="G57" s="1"/>
      <c r="H57" s="4">
        <f>ROUND(SUM(H55:H56),5)</f>
        <v>0</v>
      </c>
      <c r="I57" s="5"/>
      <c r="J57" s="4">
        <f>ROUND(SUM(J55:J56),5)</f>
        <v>0</v>
      </c>
      <c r="K57" s="5"/>
      <c r="L57" s="4">
        <f>ROUND((H57-J57),5)</f>
        <v>0</v>
      </c>
      <c r="M57" s="5"/>
      <c r="N57" s="6">
        <f>ROUND(IF(J57=0, IF(H57=0, 0, 1), H57/J57),5)</f>
        <v>0</v>
      </c>
    </row>
    <row r="58" spans="1:14" x14ac:dyDescent="0.3">
      <c r="A58" s="1"/>
      <c r="B58" s="1"/>
      <c r="C58" s="1"/>
      <c r="D58" s="1"/>
      <c r="E58" s="1" t="s">
        <v>58</v>
      </c>
      <c r="F58" s="1"/>
      <c r="G58" s="1"/>
      <c r="H58" s="4">
        <f>ROUND(SUM(H53:H54)+SUM(H57:H57),5)</f>
        <v>0</v>
      </c>
      <c r="I58" s="5"/>
      <c r="J58" s="4">
        <f>ROUND(SUM(J53:J54)+SUM(J57:J57),5)</f>
        <v>100</v>
      </c>
      <c r="K58" s="5"/>
      <c r="L58" s="4">
        <f>ROUND((H58-J58),5)</f>
        <v>-100</v>
      </c>
      <c r="M58" s="5"/>
      <c r="N58" s="6">
        <f>ROUND(IF(J58=0, IF(H58=0, 0, 1), H58/J58),5)</f>
        <v>0</v>
      </c>
    </row>
    <row r="59" spans="1:14" x14ac:dyDescent="0.3">
      <c r="A59" s="1"/>
      <c r="B59" s="1"/>
      <c r="C59" s="1"/>
      <c r="D59" s="1"/>
      <c r="E59" s="1" t="s">
        <v>59</v>
      </c>
      <c r="F59" s="1"/>
      <c r="G59" s="1"/>
      <c r="H59" s="4"/>
      <c r="I59" s="5"/>
      <c r="J59" s="4"/>
      <c r="K59" s="5"/>
      <c r="L59" s="4"/>
      <c r="M59" s="5"/>
      <c r="N59" s="6"/>
    </row>
    <row r="60" spans="1:14" x14ac:dyDescent="0.3">
      <c r="A60" s="1"/>
      <c r="B60" s="1"/>
      <c r="C60" s="1"/>
      <c r="D60" s="1"/>
      <c r="E60" s="1"/>
      <c r="F60" s="1" t="s">
        <v>60</v>
      </c>
      <c r="G60" s="1"/>
      <c r="H60" s="4">
        <v>930.42</v>
      </c>
      <c r="I60" s="5"/>
      <c r="J60" s="4">
        <v>900</v>
      </c>
      <c r="K60" s="5"/>
      <c r="L60" s="4">
        <f>ROUND((H60-J60),5)</f>
        <v>30.42</v>
      </c>
      <c r="M60" s="5"/>
      <c r="N60" s="6">
        <f>ROUND(IF(J60=0, IF(H60=0, 0, 1), H60/J60),5)</f>
        <v>1.0338000000000001</v>
      </c>
    </row>
    <row r="61" spans="1:14" x14ac:dyDescent="0.3">
      <c r="A61" s="1"/>
      <c r="B61" s="1"/>
      <c r="C61" s="1"/>
      <c r="D61" s="1"/>
      <c r="E61" s="1"/>
      <c r="F61" s="1" t="s">
        <v>112</v>
      </c>
      <c r="G61" s="1"/>
      <c r="H61" s="4"/>
      <c r="I61" s="5"/>
      <c r="J61" s="4"/>
      <c r="K61" s="5"/>
      <c r="L61" s="4"/>
      <c r="M61" s="5"/>
      <c r="N61" s="6"/>
    </row>
    <row r="62" spans="1:14" ht="15" thickBot="1" x14ac:dyDescent="0.35">
      <c r="A62" s="1"/>
      <c r="B62" s="1"/>
      <c r="C62" s="1"/>
      <c r="D62" s="1"/>
      <c r="E62" s="1"/>
      <c r="F62" s="1"/>
      <c r="G62" s="1" t="s">
        <v>61</v>
      </c>
      <c r="H62" s="7">
        <v>3681</v>
      </c>
      <c r="I62" s="5"/>
      <c r="J62" s="7">
        <v>1000</v>
      </c>
      <c r="K62" s="5"/>
      <c r="L62" s="7">
        <f t="shared" ref="L62:L66" si="6">ROUND((H62-J62),5)</f>
        <v>2681</v>
      </c>
      <c r="M62" s="5"/>
      <c r="N62" s="8">
        <f t="shared" ref="N62:N66" si="7">ROUND(IF(J62=0, IF(H62=0, 0, 1), H62/J62),5)</f>
        <v>3.681</v>
      </c>
    </row>
    <row r="63" spans="1:14" x14ac:dyDescent="0.3">
      <c r="A63" s="1"/>
      <c r="B63" s="1"/>
      <c r="C63" s="1"/>
      <c r="D63" s="1"/>
      <c r="E63" s="1"/>
      <c r="F63" s="1" t="s">
        <v>62</v>
      </c>
      <c r="G63" s="1"/>
      <c r="H63" s="4">
        <f>ROUND(SUM(H61:H62),5)</f>
        <v>3681</v>
      </c>
      <c r="I63" s="5"/>
      <c r="J63" s="4">
        <f>ROUND(SUM(J61:J62),5)</f>
        <v>1000</v>
      </c>
      <c r="K63" s="5"/>
      <c r="L63" s="4">
        <f t="shared" si="6"/>
        <v>2681</v>
      </c>
      <c r="M63" s="5"/>
      <c r="N63" s="6">
        <f t="shared" si="7"/>
        <v>3.681</v>
      </c>
    </row>
    <row r="64" spans="1:14" x14ac:dyDescent="0.3">
      <c r="A64" s="1"/>
      <c r="B64" s="1"/>
      <c r="C64" s="1"/>
      <c r="D64" s="1"/>
      <c r="E64" s="1"/>
      <c r="F64" s="1" t="s">
        <v>63</v>
      </c>
      <c r="G64" s="1"/>
      <c r="H64" s="4">
        <v>2212.75</v>
      </c>
      <c r="I64" s="5"/>
      <c r="J64" s="4">
        <v>1500</v>
      </c>
      <c r="K64" s="5"/>
      <c r="L64" s="4">
        <f t="shared" si="6"/>
        <v>712.75</v>
      </c>
      <c r="M64" s="5"/>
      <c r="N64" s="6">
        <f t="shared" si="7"/>
        <v>1.4751700000000001</v>
      </c>
    </row>
    <row r="65" spans="1:14" ht="15" thickBot="1" x14ac:dyDescent="0.35">
      <c r="A65" s="1"/>
      <c r="B65" s="1"/>
      <c r="C65" s="1"/>
      <c r="D65" s="1"/>
      <c r="E65" s="1"/>
      <c r="F65" s="1" t="s">
        <v>64</v>
      </c>
      <c r="G65" s="1"/>
      <c r="H65" s="7">
        <v>688.99</v>
      </c>
      <c r="I65" s="5"/>
      <c r="J65" s="7">
        <v>600</v>
      </c>
      <c r="K65" s="5"/>
      <c r="L65" s="7">
        <f t="shared" si="6"/>
        <v>88.99</v>
      </c>
      <c r="M65" s="5"/>
      <c r="N65" s="8">
        <f t="shared" si="7"/>
        <v>1.14832</v>
      </c>
    </row>
    <row r="66" spans="1:14" x14ac:dyDescent="0.3">
      <c r="A66" s="1"/>
      <c r="B66" s="1"/>
      <c r="C66" s="1"/>
      <c r="D66" s="1"/>
      <c r="E66" s="1" t="s">
        <v>65</v>
      </c>
      <c r="F66" s="1"/>
      <c r="G66" s="1"/>
      <c r="H66" s="4">
        <f>ROUND(SUM(H59:H60)+SUM(H63:H65),5)</f>
        <v>7513.16</v>
      </c>
      <c r="I66" s="5"/>
      <c r="J66" s="4">
        <f>ROUND(SUM(J59:J60)+SUM(J63:J65),5)</f>
        <v>4000</v>
      </c>
      <c r="K66" s="5"/>
      <c r="L66" s="4">
        <f t="shared" si="6"/>
        <v>3513.16</v>
      </c>
      <c r="M66" s="5"/>
      <c r="N66" s="6">
        <f t="shared" si="7"/>
        <v>1.87829</v>
      </c>
    </row>
    <row r="67" spans="1:14" x14ac:dyDescent="0.3">
      <c r="A67" s="1"/>
      <c r="B67" s="1"/>
      <c r="C67" s="1"/>
      <c r="D67" s="1"/>
      <c r="E67" s="1" t="s">
        <v>76</v>
      </c>
      <c r="F67" s="1"/>
      <c r="G67" s="1"/>
      <c r="H67" s="4">
        <v>11199.48</v>
      </c>
      <c r="I67" s="5"/>
      <c r="J67" s="4">
        <v>10000</v>
      </c>
      <c r="K67" s="5"/>
      <c r="L67" s="4">
        <f t="shared" ref="L67" si="8">ROUND((H67-J67),5)</f>
        <v>1199.48</v>
      </c>
      <c r="M67" s="5"/>
      <c r="N67" s="6">
        <f t="shared" ref="N67" si="9">ROUND(IF(J67=0, IF(H67=0, 0, 1), H67/J67),5)</f>
        <v>1.11995</v>
      </c>
    </row>
    <row r="68" spans="1:14" x14ac:dyDescent="0.3">
      <c r="A68" s="1"/>
      <c r="B68" s="1"/>
      <c r="C68" s="1"/>
      <c r="D68" s="1"/>
      <c r="E68" s="1" t="s">
        <v>77</v>
      </c>
      <c r="F68" s="1"/>
      <c r="G68" s="1"/>
      <c r="H68" s="4"/>
      <c r="I68" s="5"/>
      <c r="J68" s="4"/>
      <c r="K68" s="5"/>
      <c r="L68" s="4"/>
      <c r="M68" s="5"/>
      <c r="N68" s="6"/>
    </row>
    <row r="69" spans="1:14" x14ac:dyDescent="0.3">
      <c r="A69" s="1"/>
      <c r="B69" s="1"/>
      <c r="C69" s="1"/>
      <c r="D69" s="1"/>
      <c r="E69" s="1"/>
      <c r="F69" s="1" t="s">
        <v>78</v>
      </c>
      <c r="G69" s="1"/>
      <c r="H69" s="4">
        <v>4250</v>
      </c>
      <c r="I69" s="5"/>
      <c r="J69" s="4">
        <v>4250</v>
      </c>
      <c r="K69" s="5"/>
      <c r="L69" s="4">
        <f t="shared" ref="L69:L76" si="10">ROUND((H69-J69),5)</f>
        <v>0</v>
      </c>
      <c r="M69" s="5"/>
      <c r="N69" s="6">
        <f t="shared" ref="N69:N76" si="11">ROUND(IF(J69=0, IF(H69=0, 0, 1), H69/J69),5)</f>
        <v>1</v>
      </c>
    </row>
    <row r="70" spans="1:14" x14ac:dyDescent="0.3">
      <c r="A70" s="1"/>
      <c r="B70" s="1"/>
      <c r="C70" s="1"/>
      <c r="D70" s="1"/>
      <c r="E70" s="1"/>
      <c r="F70" s="1" t="s">
        <v>79</v>
      </c>
      <c r="G70" s="1"/>
      <c r="H70" s="4">
        <v>405.56</v>
      </c>
      <c r="I70" s="5"/>
      <c r="J70" s="4">
        <v>540</v>
      </c>
      <c r="K70" s="5"/>
      <c r="L70" s="4">
        <f t="shared" si="10"/>
        <v>-134.44</v>
      </c>
      <c r="M70" s="5"/>
      <c r="N70" s="6">
        <f t="shared" si="11"/>
        <v>0.75104000000000004</v>
      </c>
    </row>
    <row r="71" spans="1:14" x14ac:dyDescent="0.3">
      <c r="A71" s="1"/>
      <c r="B71" s="1"/>
      <c r="C71" s="1"/>
      <c r="D71" s="1"/>
      <c r="E71" s="1"/>
      <c r="F71" s="1" t="s">
        <v>80</v>
      </c>
      <c r="G71" s="1"/>
      <c r="H71" s="4">
        <v>850</v>
      </c>
      <c r="I71" s="5"/>
      <c r="J71" s="4">
        <v>850</v>
      </c>
      <c r="K71" s="5"/>
      <c r="L71" s="4">
        <f t="shared" si="10"/>
        <v>0</v>
      </c>
      <c r="M71" s="5"/>
      <c r="N71" s="6">
        <f t="shared" si="11"/>
        <v>1</v>
      </c>
    </row>
    <row r="72" spans="1:14" x14ac:dyDescent="0.3">
      <c r="A72" s="1"/>
      <c r="B72" s="1"/>
      <c r="C72" s="1"/>
      <c r="D72" s="1"/>
      <c r="E72" s="1"/>
      <c r="F72" s="1" t="s">
        <v>81</v>
      </c>
      <c r="G72" s="1"/>
      <c r="H72" s="4">
        <v>1486</v>
      </c>
      <c r="I72" s="5"/>
      <c r="J72" s="4">
        <v>1450</v>
      </c>
      <c r="K72" s="5"/>
      <c r="L72" s="4">
        <f t="shared" si="10"/>
        <v>36</v>
      </c>
      <c r="M72" s="5"/>
      <c r="N72" s="6">
        <f t="shared" si="11"/>
        <v>1.0248299999999999</v>
      </c>
    </row>
    <row r="73" spans="1:14" x14ac:dyDescent="0.3">
      <c r="A73" s="1"/>
      <c r="B73" s="1"/>
      <c r="C73" s="1"/>
      <c r="D73" s="1"/>
      <c r="E73" s="1"/>
      <c r="F73" s="1" t="s">
        <v>82</v>
      </c>
      <c r="G73" s="1"/>
      <c r="H73" s="4">
        <v>0</v>
      </c>
      <c r="I73" s="5"/>
      <c r="J73" s="4">
        <v>400</v>
      </c>
      <c r="K73" s="5"/>
      <c r="L73" s="4">
        <f t="shared" si="10"/>
        <v>-400</v>
      </c>
      <c r="M73" s="5"/>
      <c r="N73" s="6">
        <f t="shared" si="11"/>
        <v>0</v>
      </c>
    </row>
    <row r="74" spans="1:14" x14ac:dyDescent="0.3">
      <c r="A74" s="1"/>
      <c r="B74" s="1"/>
      <c r="C74" s="1"/>
      <c r="D74" s="1"/>
      <c r="E74" s="1"/>
      <c r="F74" s="1" t="s">
        <v>83</v>
      </c>
      <c r="G74" s="1"/>
      <c r="H74" s="4">
        <v>333.08</v>
      </c>
      <c r="I74" s="5"/>
      <c r="J74" s="4">
        <v>500</v>
      </c>
      <c r="K74" s="5"/>
      <c r="L74" s="4">
        <f t="shared" si="10"/>
        <v>-166.92</v>
      </c>
      <c r="M74" s="5"/>
      <c r="N74" s="6">
        <f t="shared" si="11"/>
        <v>0.66615999999999997</v>
      </c>
    </row>
    <row r="75" spans="1:14" x14ac:dyDescent="0.3">
      <c r="A75" s="1"/>
      <c r="B75" s="1"/>
      <c r="C75" s="1"/>
      <c r="D75" s="1"/>
      <c r="E75" s="1"/>
      <c r="F75" s="1" t="s">
        <v>84</v>
      </c>
      <c r="G75" s="1"/>
      <c r="H75" s="4">
        <v>0</v>
      </c>
      <c r="I75" s="5"/>
      <c r="J75" s="4">
        <v>0</v>
      </c>
      <c r="K75" s="5"/>
      <c r="L75" s="4">
        <f t="shared" si="10"/>
        <v>0</v>
      </c>
      <c r="M75" s="5"/>
      <c r="N75" s="6">
        <f t="shared" si="11"/>
        <v>0</v>
      </c>
    </row>
    <row r="76" spans="1:14" x14ac:dyDescent="0.3">
      <c r="A76" s="1"/>
      <c r="B76" s="1"/>
      <c r="C76" s="1"/>
      <c r="D76" s="1"/>
      <c r="E76" s="1"/>
      <c r="F76" s="1" t="s">
        <v>85</v>
      </c>
      <c r="G76" s="1"/>
      <c r="H76" s="4">
        <v>2475.64</v>
      </c>
      <c r="I76" s="5"/>
      <c r="J76" s="4">
        <v>1500</v>
      </c>
      <c r="K76" s="5"/>
      <c r="L76" s="4">
        <f t="shared" si="10"/>
        <v>975.64</v>
      </c>
      <c r="M76" s="5"/>
      <c r="N76" s="6">
        <f t="shared" si="11"/>
        <v>1.6504300000000001</v>
      </c>
    </row>
    <row r="77" spans="1:14" x14ac:dyDescent="0.3">
      <c r="A77" s="1"/>
      <c r="B77" s="1"/>
      <c r="C77" s="1"/>
      <c r="D77" s="1"/>
      <c r="E77" s="1"/>
      <c r="F77" s="1" t="s">
        <v>86</v>
      </c>
      <c r="G77" s="1"/>
      <c r="H77" s="4"/>
      <c r="I77" s="5"/>
      <c r="J77" s="4"/>
      <c r="K77" s="5"/>
      <c r="L77" s="4"/>
      <c r="M77" s="5"/>
      <c r="N77" s="6"/>
    </row>
    <row r="78" spans="1:14" x14ac:dyDescent="0.3">
      <c r="A78" s="1"/>
      <c r="B78" s="1"/>
      <c r="C78" s="1"/>
      <c r="D78" s="1"/>
      <c r="E78" s="1"/>
      <c r="F78" s="1"/>
      <c r="G78" s="1" t="s">
        <v>87</v>
      </c>
      <c r="H78" s="4">
        <v>6886.28</v>
      </c>
      <c r="I78" s="5"/>
      <c r="J78" s="4"/>
      <c r="K78" s="5"/>
      <c r="L78" s="4"/>
      <c r="M78" s="5"/>
      <c r="N78" s="6"/>
    </row>
    <row r="79" spans="1:14" ht="15" thickBot="1" x14ac:dyDescent="0.35">
      <c r="A79" s="1"/>
      <c r="B79" s="1"/>
      <c r="C79" s="1"/>
      <c r="D79" s="1"/>
      <c r="E79" s="1"/>
      <c r="F79" s="1"/>
      <c r="G79" s="1" t="s">
        <v>88</v>
      </c>
      <c r="H79" s="7">
        <v>39283.25</v>
      </c>
      <c r="I79" s="5"/>
      <c r="J79" s="7">
        <v>41520</v>
      </c>
      <c r="K79" s="5"/>
      <c r="L79" s="7">
        <f t="shared" ref="L79:L88" si="12">ROUND((H79-J79),5)</f>
        <v>-2236.75</v>
      </c>
      <c r="M79" s="5"/>
      <c r="N79" s="8">
        <f t="shared" ref="N79:N88" si="13">ROUND(IF(J79=0, IF(H79=0, 0, 1), H79/J79),5)</f>
        <v>0.94613000000000003</v>
      </c>
    </row>
    <row r="80" spans="1:14" x14ac:dyDescent="0.3">
      <c r="A80" s="1"/>
      <c r="B80" s="1"/>
      <c r="C80" s="1"/>
      <c r="D80" s="1"/>
      <c r="E80" s="1"/>
      <c r="F80" s="1" t="s">
        <v>89</v>
      </c>
      <c r="G80" s="1"/>
      <c r="H80" s="4">
        <f>ROUND(SUM(H77:H79),5)</f>
        <v>46169.53</v>
      </c>
      <c r="I80" s="5"/>
      <c r="J80" s="4">
        <f>ROUND(SUM(J77:J79),5)</f>
        <v>41520</v>
      </c>
      <c r="K80" s="5"/>
      <c r="L80" s="4">
        <f t="shared" si="12"/>
        <v>4649.53</v>
      </c>
      <c r="M80" s="5"/>
      <c r="N80" s="6">
        <f t="shared" si="13"/>
        <v>1.11198</v>
      </c>
    </row>
    <row r="81" spans="1:14" x14ac:dyDescent="0.3">
      <c r="A81" s="1"/>
      <c r="B81" s="1"/>
      <c r="C81" s="1"/>
      <c r="D81" s="1"/>
      <c r="E81" s="1"/>
      <c r="F81" s="1" t="s">
        <v>90</v>
      </c>
      <c r="G81" s="1"/>
      <c r="H81" s="4">
        <v>0</v>
      </c>
      <c r="I81" s="5"/>
      <c r="J81" s="4">
        <v>3700</v>
      </c>
      <c r="K81" s="5"/>
      <c r="L81" s="4">
        <f t="shared" si="12"/>
        <v>-3700</v>
      </c>
      <c r="M81" s="5"/>
      <c r="N81" s="6">
        <f t="shared" si="13"/>
        <v>0</v>
      </c>
    </row>
    <row r="82" spans="1:14" x14ac:dyDescent="0.3">
      <c r="A82" s="1"/>
      <c r="B82" s="1"/>
      <c r="C82" s="1"/>
      <c r="D82" s="1"/>
      <c r="E82" s="1"/>
      <c r="F82" s="1" t="s">
        <v>91</v>
      </c>
      <c r="G82" s="1"/>
      <c r="H82" s="4">
        <v>50</v>
      </c>
      <c r="I82" s="5"/>
      <c r="J82" s="4">
        <v>500</v>
      </c>
      <c r="K82" s="5"/>
      <c r="L82" s="4">
        <f t="shared" si="12"/>
        <v>-450</v>
      </c>
      <c r="M82" s="5"/>
      <c r="N82" s="6">
        <f t="shared" si="13"/>
        <v>0.1</v>
      </c>
    </row>
    <row r="83" spans="1:14" x14ac:dyDescent="0.3">
      <c r="A83" s="1"/>
      <c r="B83" s="1"/>
      <c r="C83" s="1"/>
      <c r="D83" s="1"/>
      <c r="E83" s="1"/>
      <c r="F83" s="1" t="s">
        <v>92</v>
      </c>
      <c r="G83" s="1"/>
      <c r="H83" s="4">
        <v>18447</v>
      </c>
      <c r="I83" s="5"/>
      <c r="J83" s="4">
        <v>18060</v>
      </c>
      <c r="K83" s="5"/>
      <c r="L83" s="4">
        <f t="shared" si="12"/>
        <v>387</v>
      </c>
      <c r="M83" s="5"/>
      <c r="N83" s="6">
        <f t="shared" si="13"/>
        <v>1.0214300000000001</v>
      </c>
    </row>
    <row r="84" spans="1:14" x14ac:dyDescent="0.3">
      <c r="A84" s="1"/>
      <c r="B84" s="1"/>
      <c r="C84" s="1"/>
      <c r="D84" s="1"/>
      <c r="E84" s="1"/>
      <c r="F84" s="1" t="s">
        <v>93</v>
      </c>
      <c r="G84" s="1"/>
      <c r="H84" s="4">
        <v>337.6</v>
      </c>
      <c r="I84" s="5"/>
      <c r="J84" s="4">
        <v>360</v>
      </c>
      <c r="K84" s="5"/>
      <c r="L84" s="4">
        <f t="shared" si="12"/>
        <v>-22.4</v>
      </c>
      <c r="M84" s="5"/>
      <c r="N84" s="6">
        <f t="shared" si="13"/>
        <v>0.93777999999999995</v>
      </c>
    </row>
    <row r="85" spans="1:14" x14ac:dyDescent="0.3">
      <c r="A85" s="1"/>
      <c r="B85" s="1"/>
      <c r="C85" s="1"/>
      <c r="D85" s="1"/>
      <c r="E85" s="1"/>
      <c r="F85" s="1" t="s">
        <v>94</v>
      </c>
      <c r="G85" s="1"/>
      <c r="H85" s="4">
        <v>0</v>
      </c>
      <c r="I85" s="5"/>
      <c r="J85" s="4">
        <v>0</v>
      </c>
      <c r="K85" s="5"/>
      <c r="L85" s="4">
        <f t="shared" si="12"/>
        <v>0</v>
      </c>
      <c r="M85" s="5"/>
      <c r="N85" s="6">
        <f t="shared" si="13"/>
        <v>0</v>
      </c>
    </row>
    <row r="86" spans="1:14" x14ac:dyDescent="0.3">
      <c r="A86" s="1"/>
      <c r="B86" s="1"/>
      <c r="C86" s="1"/>
      <c r="D86" s="1"/>
      <c r="E86" s="1"/>
      <c r="F86" s="1" t="s">
        <v>95</v>
      </c>
      <c r="G86" s="1"/>
      <c r="H86" s="4">
        <v>1406.58</v>
      </c>
      <c r="I86" s="5"/>
      <c r="J86" s="4">
        <v>1650</v>
      </c>
      <c r="K86" s="5"/>
      <c r="L86" s="4">
        <f t="shared" si="12"/>
        <v>-243.42</v>
      </c>
      <c r="M86" s="5"/>
      <c r="N86" s="6">
        <f t="shared" si="13"/>
        <v>0.85246999999999995</v>
      </c>
    </row>
    <row r="87" spans="1:14" ht="15" thickBot="1" x14ac:dyDescent="0.35">
      <c r="A87" s="1"/>
      <c r="B87" s="1"/>
      <c r="C87" s="1"/>
      <c r="D87" s="1"/>
      <c r="E87" s="1"/>
      <c r="F87" s="1" t="s">
        <v>96</v>
      </c>
      <c r="G87" s="1"/>
      <c r="H87" s="7">
        <v>0</v>
      </c>
      <c r="I87" s="5"/>
      <c r="J87" s="7">
        <v>0</v>
      </c>
      <c r="K87" s="5"/>
      <c r="L87" s="7">
        <f t="shared" si="12"/>
        <v>0</v>
      </c>
      <c r="M87" s="5"/>
      <c r="N87" s="8">
        <f t="shared" si="13"/>
        <v>0</v>
      </c>
    </row>
    <row r="88" spans="1:14" x14ac:dyDescent="0.3">
      <c r="A88" s="1"/>
      <c r="B88" s="1"/>
      <c r="C88" s="1"/>
      <c r="D88" s="1"/>
      <c r="E88" s="1" t="s">
        <v>97</v>
      </c>
      <c r="F88" s="1"/>
      <c r="G88" s="1"/>
      <c r="H88" s="4">
        <f>ROUND(SUM(H68:H76)+SUM(H80:H87),5)</f>
        <v>76210.990000000005</v>
      </c>
      <c r="I88" s="5"/>
      <c r="J88" s="4">
        <f>ROUND(SUM(J68:J76)+SUM(J80:J87),5)</f>
        <v>75280</v>
      </c>
      <c r="K88" s="5"/>
      <c r="L88" s="4">
        <f t="shared" si="12"/>
        <v>930.99</v>
      </c>
      <c r="M88" s="5"/>
      <c r="N88" s="6">
        <f t="shared" si="13"/>
        <v>1.01237</v>
      </c>
    </row>
    <row r="89" spans="1:14" x14ac:dyDescent="0.3">
      <c r="A89" s="1"/>
      <c r="B89" s="1"/>
      <c r="C89" s="1"/>
      <c r="D89" s="1"/>
      <c r="E89" s="1" t="s">
        <v>98</v>
      </c>
      <c r="F89" s="1"/>
      <c r="G89" s="1"/>
      <c r="H89" s="4"/>
      <c r="I89" s="5"/>
      <c r="J89" s="4"/>
      <c r="K89" s="5"/>
      <c r="L89" s="4"/>
      <c r="M89" s="5"/>
      <c r="N89" s="6"/>
    </row>
    <row r="90" spans="1:14" x14ac:dyDescent="0.3">
      <c r="A90" s="1"/>
      <c r="B90" s="1"/>
      <c r="C90" s="1"/>
      <c r="D90" s="1"/>
      <c r="E90" s="1"/>
      <c r="F90" s="1" t="s">
        <v>99</v>
      </c>
      <c r="G90" s="1"/>
      <c r="H90" s="4">
        <v>0</v>
      </c>
      <c r="I90" s="5"/>
      <c r="J90" s="4">
        <v>500</v>
      </c>
      <c r="K90" s="5"/>
      <c r="L90" s="4">
        <f>ROUND((H90-J90),5)</f>
        <v>-500</v>
      </c>
      <c r="M90" s="5"/>
      <c r="N90" s="6">
        <f>ROUND(IF(J90=0, IF(H90=0, 0, 1), H90/J90),5)</f>
        <v>0</v>
      </c>
    </row>
    <row r="91" spans="1:14" x14ac:dyDescent="0.3">
      <c r="A91" s="1"/>
      <c r="B91" s="1"/>
      <c r="C91" s="1"/>
      <c r="D91" s="1"/>
      <c r="E91" s="1"/>
      <c r="F91" s="1" t="s">
        <v>100</v>
      </c>
      <c r="G91" s="1"/>
      <c r="H91" s="4">
        <v>0</v>
      </c>
      <c r="I91" s="5"/>
      <c r="J91" s="4">
        <v>1000</v>
      </c>
      <c r="K91" s="5"/>
      <c r="L91" s="4">
        <f>ROUND((H91-J91),5)</f>
        <v>-1000</v>
      </c>
      <c r="M91" s="5"/>
      <c r="N91" s="6">
        <f>ROUND(IF(J91=0, IF(H91=0, 0, 1), H91/J91),5)</f>
        <v>0</v>
      </c>
    </row>
    <row r="92" spans="1:14" x14ac:dyDescent="0.3">
      <c r="A92" s="1"/>
      <c r="B92" s="1"/>
      <c r="C92" s="1"/>
      <c r="D92" s="1"/>
      <c r="E92" s="1"/>
      <c r="F92" s="1" t="s">
        <v>33</v>
      </c>
      <c r="G92" s="1"/>
      <c r="H92" s="4">
        <v>1000</v>
      </c>
      <c r="I92" s="5"/>
      <c r="J92" s="4">
        <v>1000</v>
      </c>
      <c r="K92" s="5"/>
      <c r="L92" s="4">
        <f>ROUND((H92-J92),5)</f>
        <v>0</v>
      </c>
      <c r="M92" s="5"/>
      <c r="N92" s="6">
        <f>ROUND(IF(J92=0, IF(H92=0, 0, 1), H92/J92),5)</f>
        <v>1</v>
      </c>
    </row>
    <row r="93" spans="1:14" ht="15" thickBot="1" x14ac:dyDescent="0.35">
      <c r="A93" s="1"/>
      <c r="B93" s="1"/>
      <c r="C93" s="1"/>
      <c r="D93" s="1"/>
      <c r="E93" s="1"/>
      <c r="F93" s="1" t="s">
        <v>84</v>
      </c>
      <c r="G93" s="1"/>
      <c r="H93" s="7">
        <v>240.25</v>
      </c>
      <c r="I93" s="5"/>
      <c r="J93" s="7"/>
      <c r="K93" s="5"/>
      <c r="L93" s="7"/>
      <c r="M93" s="5"/>
      <c r="N93" s="8"/>
    </row>
    <row r="94" spans="1:14" x14ac:dyDescent="0.3">
      <c r="A94" s="1"/>
      <c r="B94" s="1"/>
      <c r="C94" s="1"/>
      <c r="D94" s="1"/>
      <c r="E94" s="1" t="s">
        <v>101</v>
      </c>
      <c r="F94" s="1"/>
      <c r="G94" s="1"/>
      <c r="H94" s="4">
        <f>ROUND(SUM(H89:H93),5)</f>
        <v>1240.25</v>
      </c>
      <c r="I94" s="5"/>
      <c r="J94" s="4">
        <f>ROUND(SUM(J89:J93),5)</f>
        <v>2500</v>
      </c>
      <c r="K94" s="5"/>
      <c r="L94" s="4">
        <f>ROUND((H94-J94),5)</f>
        <v>-1259.75</v>
      </c>
      <c r="M94" s="5"/>
      <c r="N94" s="6">
        <f>ROUND(IF(J94=0, IF(H94=0, 0, 1), H94/J94),5)</f>
        <v>0.49609999999999999</v>
      </c>
    </row>
    <row r="95" spans="1:14" x14ac:dyDescent="0.3">
      <c r="A95" s="1"/>
      <c r="B95" s="1"/>
      <c r="C95" s="1"/>
      <c r="D95" s="1"/>
      <c r="E95" s="1" t="s">
        <v>102</v>
      </c>
      <c r="F95" s="1"/>
      <c r="G95" s="1"/>
      <c r="H95" s="4">
        <v>0</v>
      </c>
      <c r="I95" s="5"/>
      <c r="J95" s="4">
        <v>0</v>
      </c>
      <c r="K95" s="5"/>
      <c r="L95" s="4">
        <f>ROUND((H95-J95),5)</f>
        <v>0</v>
      </c>
      <c r="M95" s="5"/>
      <c r="N95" s="6">
        <f>ROUND(IF(J95=0, IF(H95=0, 0, 1), H95/J95),5)</f>
        <v>0</v>
      </c>
    </row>
    <row r="96" spans="1:14" ht="15" thickBot="1" x14ac:dyDescent="0.35">
      <c r="A96" s="1"/>
      <c r="B96" s="1"/>
      <c r="C96" s="1"/>
      <c r="D96" s="1"/>
      <c r="E96" s="1" t="s">
        <v>103</v>
      </c>
      <c r="F96" s="1"/>
      <c r="G96" s="1"/>
      <c r="H96" s="9">
        <v>27810.19</v>
      </c>
      <c r="I96" s="5"/>
      <c r="J96" s="9">
        <v>26400</v>
      </c>
      <c r="K96" s="5"/>
      <c r="L96" s="9">
        <f>ROUND((H96-J96),5)</f>
        <v>1410.19</v>
      </c>
      <c r="M96" s="5"/>
      <c r="N96" s="10">
        <f>ROUND(IF(J96=0, IF(H96=0, 0, 1), H96/J96),5)</f>
        <v>1.05342</v>
      </c>
    </row>
    <row r="97" spans="1:14" ht="15" thickBot="1" x14ac:dyDescent="0.35">
      <c r="A97" s="1"/>
      <c r="B97" s="1"/>
      <c r="C97" s="1"/>
      <c r="D97" s="1" t="s">
        <v>104</v>
      </c>
      <c r="E97" s="1"/>
      <c r="F97" s="1"/>
      <c r="G97" s="1"/>
      <c r="H97" s="13">
        <f>ROUND(H46+SUM(H52:H52)+H58+H66+SUM(H67:H67)+H88+SUM(H94:H96),5)</f>
        <v>137041.78</v>
      </c>
      <c r="I97" s="5"/>
      <c r="J97" s="13">
        <f>ROUND(J46+SUM(J52:J52)+J58+J66+SUM(J67:J67)+J88+SUM(J94:J96),5)</f>
        <v>134280</v>
      </c>
      <c r="K97" s="5"/>
      <c r="L97" s="13">
        <f>ROUND((H97-J97),5)</f>
        <v>2761.78</v>
      </c>
      <c r="M97" s="5"/>
      <c r="N97" s="14">
        <f>ROUND(IF(J97=0, IF(H97=0, 0, 1), H97/J97),5)</f>
        <v>1.02057</v>
      </c>
    </row>
    <row r="98" spans="1:14" x14ac:dyDescent="0.3">
      <c r="A98" s="1"/>
      <c r="B98" s="1" t="s">
        <v>105</v>
      </c>
      <c r="C98" s="1"/>
      <c r="D98" s="1"/>
      <c r="E98" s="1"/>
      <c r="F98" s="1"/>
      <c r="G98" s="1"/>
      <c r="H98" s="4">
        <f>ROUND(H3+H45-H97,5)</f>
        <v>2541</v>
      </c>
      <c r="I98" s="5"/>
      <c r="J98" s="4">
        <f>ROUND(J3+J45-J97,5)</f>
        <v>970</v>
      </c>
      <c r="K98" s="5"/>
      <c r="L98" s="4">
        <f>ROUND((H98-J98),5)</f>
        <v>1571</v>
      </c>
      <c r="M98" s="5"/>
      <c r="N98" s="6">
        <f>ROUND(IF(J98=0, IF(H98=0, 0, 1), H98/J98),5)</f>
        <v>2.6195900000000001</v>
      </c>
    </row>
    <row r="99" spans="1:14" x14ac:dyDescent="0.3">
      <c r="A99" s="1"/>
      <c r="B99" s="1" t="s">
        <v>106</v>
      </c>
      <c r="C99" s="1"/>
      <c r="D99" s="1"/>
      <c r="E99" s="1"/>
      <c r="F99" s="1"/>
      <c r="G99" s="1"/>
      <c r="H99" s="4"/>
      <c r="I99" s="5"/>
      <c r="J99" s="4"/>
      <c r="K99" s="5"/>
      <c r="L99" s="4"/>
      <c r="M99" s="5"/>
      <c r="N99" s="6"/>
    </row>
    <row r="100" spans="1:14" x14ac:dyDescent="0.3">
      <c r="A100" s="1"/>
      <c r="B100" s="1"/>
      <c r="C100" s="1" t="s">
        <v>107</v>
      </c>
      <c r="D100" s="1"/>
      <c r="E100" s="1"/>
      <c r="F100" s="1"/>
      <c r="G100" s="1"/>
      <c r="H100" s="4"/>
      <c r="I100" s="5"/>
      <c r="J100" s="4"/>
      <c r="K100" s="5"/>
      <c r="L100" s="4"/>
      <c r="M100" s="5"/>
      <c r="N100" s="6"/>
    </row>
    <row r="101" spans="1:14" ht="15" thickBot="1" x14ac:dyDescent="0.35">
      <c r="A101" s="1"/>
      <c r="B101" s="1"/>
      <c r="C101" s="1"/>
      <c r="D101" s="1" t="s">
        <v>108</v>
      </c>
      <c r="E101" s="1"/>
      <c r="F101" s="1"/>
      <c r="G101" s="1"/>
      <c r="H101" s="9">
        <v>0</v>
      </c>
      <c r="I101" s="5"/>
      <c r="J101" s="9">
        <v>0</v>
      </c>
      <c r="K101" s="5"/>
      <c r="L101" s="9">
        <f>ROUND((H101-J101),5)</f>
        <v>0</v>
      </c>
      <c r="M101" s="5"/>
      <c r="N101" s="10">
        <f>ROUND(IF(J101=0, IF(H101=0, 0, 1), H101/J101),5)</f>
        <v>0</v>
      </c>
    </row>
    <row r="102" spans="1:14" ht="15" thickBot="1" x14ac:dyDescent="0.35">
      <c r="A102" s="1"/>
      <c r="B102" s="1"/>
      <c r="C102" s="1" t="s">
        <v>109</v>
      </c>
      <c r="D102" s="1"/>
      <c r="E102" s="1"/>
      <c r="F102" s="1"/>
      <c r="G102" s="1"/>
      <c r="H102" s="11">
        <f>ROUND(SUM(H100:H101),5)</f>
        <v>0</v>
      </c>
      <c r="I102" s="5"/>
      <c r="J102" s="11">
        <f>ROUND(SUM(J100:J101),5)</f>
        <v>0</v>
      </c>
      <c r="K102" s="5"/>
      <c r="L102" s="11">
        <f>ROUND((H102-J102),5)</f>
        <v>0</v>
      </c>
      <c r="M102" s="5"/>
      <c r="N102" s="12">
        <f>ROUND(IF(J102=0, IF(H102=0, 0, 1), H102/J102),5)</f>
        <v>0</v>
      </c>
    </row>
    <row r="103" spans="1:14" ht="15" thickBot="1" x14ac:dyDescent="0.35">
      <c r="A103" s="1"/>
      <c r="B103" s="1" t="s">
        <v>110</v>
      </c>
      <c r="C103" s="1"/>
      <c r="D103" s="1"/>
      <c r="E103" s="1"/>
      <c r="F103" s="1"/>
      <c r="G103" s="1"/>
      <c r="H103" s="11">
        <f>ROUND(H99+H102,5)</f>
        <v>0</v>
      </c>
      <c r="I103" s="5"/>
      <c r="J103" s="11">
        <f>ROUND(J99+J102,5)</f>
        <v>0</v>
      </c>
      <c r="K103" s="5"/>
      <c r="L103" s="11">
        <f>ROUND((H103-J103),5)</f>
        <v>0</v>
      </c>
      <c r="M103" s="5"/>
      <c r="N103" s="12">
        <f>ROUND(IF(J103=0, IF(H103=0, 0, 1), H103/J103),5)</f>
        <v>0</v>
      </c>
    </row>
    <row r="104" spans="1:14" s="17" customFormat="1" ht="10.8" thickBot="1" x14ac:dyDescent="0.25">
      <c r="A104" s="1" t="s">
        <v>111</v>
      </c>
      <c r="B104" s="1"/>
      <c r="C104" s="1"/>
      <c r="D104" s="1"/>
      <c r="E104" s="1"/>
      <c r="F104" s="1"/>
      <c r="G104" s="1"/>
      <c r="H104" s="15">
        <f>ROUND(H98+H103,5)</f>
        <v>2541</v>
      </c>
      <c r="I104" s="1"/>
      <c r="J104" s="15">
        <f>ROUND(J98+J103,5)</f>
        <v>970</v>
      </c>
      <c r="K104" s="1"/>
      <c r="L104" s="15">
        <f>ROUND((H104-J104),5)</f>
        <v>1571</v>
      </c>
      <c r="M104" s="1"/>
      <c r="N104" s="16">
        <f>ROUND(IF(J104=0, IF(H104=0, 0, 1), H104/J104),5)</f>
        <v>2.6195900000000001</v>
      </c>
    </row>
    <row r="105" spans="1:14" ht="15" thickTop="1" x14ac:dyDescent="0.3"/>
  </sheetData>
  <pageMargins left="0.7" right="0.7" top="0.75" bottom="0.75" header="0.1" footer="0.3"/>
  <pageSetup orientation="portrait" horizontalDpi="300" verticalDpi="300" r:id="rId1"/>
  <headerFooter>
    <oddHeader>&amp;L&amp;"Arial,Bold"&amp;8 07/03/20
&amp;"Arial,Bold"&amp;8 Cash Basis&amp;C&amp;"Arial,Bold"&amp;12 CCRA
&amp;"Arial,Bold"&amp;14 Profit &amp;&amp; Loss Budget vs. Actual
&amp;"Arial,Bold"&amp;10 July 2019 through June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9706-5267-4571-95BE-1FE2E5665459}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30"/>
  </cols>
  <sheetData>
    <row r="1" spans="1:37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3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</row>
    <row r="4" spans="1:3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</row>
    <row r="5" spans="1:3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</row>
    <row r="7" spans="1:3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10E42-A79E-4B9E-8562-5722F38BE342}">
  <sheetPr codeName="Sheet2"/>
  <dimension ref="A1:H19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G26" sqref="G26"/>
    </sheetView>
  </sheetViews>
  <sheetFormatPr defaultRowHeight="14.4" x14ac:dyDescent="0.3"/>
  <cols>
    <col min="1" max="3" width="3" style="22" customWidth="1"/>
    <col min="4" max="4" width="21.5546875" style="22" customWidth="1"/>
    <col min="5" max="6" width="7.88671875" style="23" bestFit="1" customWidth="1"/>
    <col min="7" max="7" width="7.44140625" style="23" bestFit="1" customWidth="1"/>
    <col min="8" max="8" width="7.77734375" style="23" bestFit="1" customWidth="1"/>
  </cols>
  <sheetData>
    <row r="1" spans="1:8" ht="15" thickBot="1" x14ac:dyDescent="0.35">
      <c r="A1" s="1"/>
      <c r="B1" s="1"/>
      <c r="C1" s="1"/>
      <c r="D1" s="1"/>
      <c r="E1" s="3"/>
      <c r="F1" s="3"/>
      <c r="G1" s="3"/>
      <c r="H1" s="3"/>
    </row>
    <row r="2" spans="1:8" s="21" customFormat="1" ht="15.6" thickTop="1" thickBot="1" x14ac:dyDescent="0.35">
      <c r="A2" s="18"/>
      <c r="B2" s="18"/>
      <c r="C2" s="18"/>
      <c r="D2" s="18"/>
      <c r="E2" s="19" t="s">
        <v>118</v>
      </c>
      <c r="F2" s="19" t="s">
        <v>119</v>
      </c>
      <c r="G2" s="19" t="s">
        <v>120</v>
      </c>
      <c r="H2" s="19" t="s">
        <v>121</v>
      </c>
    </row>
    <row r="3" spans="1:8" ht="15" thickTop="1" x14ac:dyDescent="0.3">
      <c r="A3" s="1" t="s">
        <v>122</v>
      </c>
      <c r="B3" s="1"/>
      <c r="C3" s="1"/>
      <c r="D3" s="1"/>
      <c r="E3" s="4"/>
      <c r="F3" s="4"/>
      <c r="G3" s="4"/>
      <c r="H3" s="6"/>
    </row>
    <row r="4" spans="1:8" x14ac:dyDescent="0.3">
      <c r="A4" s="1"/>
      <c r="B4" s="1" t="s">
        <v>123</v>
      </c>
      <c r="C4" s="1"/>
      <c r="D4" s="1"/>
      <c r="E4" s="4"/>
      <c r="F4" s="4"/>
      <c r="G4" s="4"/>
      <c r="H4" s="6"/>
    </row>
    <row r="5" spans="1:8" x14ac:dyDescent="0.3">
      <c r="A5" s="1"/>
      <c r="B5" s="1"/>
      <c r="C5" s="1" t="s">
        <v>124</v>
      </c>
      <c r="D5" s="1"/>
      <c r="E5" s="4"/>
      <c r="F5" s="4"/>
      <c r="G5" s="4"/>
      <c r="H5" s="6"/>
    </row>
    <row r="6" spans="1:8" x14ac:dyDescent="0.3">
      <c r="A6" s="1"/>
      <c r="B6" s="1"/>
      <c r="C6" s="1"/>
      <c r="D6" s="1" t="s">
        <v>125</v>
      </c>
      <c r="E6" s="4">
        <v>95118.9</v>
      </c>
      <c r="F6" s="4">
        <v>103052.35</v>
      </c>
      <c r="G6" s="4">
        <f>ROUND((E6-F6),5)</f>
        <v>-7933.45</v>
      </c>
      <c r="H6" s="6">
        <f>ROUND(IF(E6=0, IF(F6=0, 0, SIGN(-F6)), IF(F6=0, SIGN(E6), (E6-F6)/ABS(F6))),5)</f>
        <v>-7.6980000000000007E-2</v>
      </c>
    </row>
    <row r="7" spans="1:8" x14ac:dyDescent="0.3">
      <c r="A7" s="1"/>
      <c r="B7" s="1"/>
      <c r="C7" s="1"/>
      <c r="D7" s="1" t="s">
        <v>126</v>
      </c>
      <c r="E7" s="4">
        <v>56048.24</v>
      </c>
      <c r="F7" s="4">
        <v>46048.24</v>
      </c>
      <c r="G7" s="4">
        <f>ROUND((E7-F7),5)</f>
        <v>10000</v>
      </c>
      <c r="H7" s="6">
        <f>ROUND(IF(E7=0, IF(F7=0, 0, SIGN(-F7)), IF(F7=0, SIGN(E7), (E7-F7)/ABS(F7))),5)</f>
        <v>0.21715999999999999</v>
      </c>
    </row>
    <row r="8" spans="1:8" ht="15" thickBot="1" x14ac:dyDescent="0.35">
      <c r="A8" s="1"/>
      <c r="B8" s="1"/>
      <c r="C8" s="1"/>
      <c r="D8" s="1" t="s">
        <v>127</v>
      </c>
      <c r="E8" s="9">
        <v>19184.189999999999</v>
      </c>
      <c r="F8" s="9">
        <v>17713.310000000001</v>
      </c>
      <c r="G8" s="9">
        <f>ROUND((E8-F8),5)</f>
        <v>1470.88</v>
      </c>
      <c r="H8" s="10">
        <f>ROUND(IF(E8=0, IF(F8=0, 0, SIGN(-F8)), IF(F8=0, SIGN(E8), (E8-F8)/ABS(F8))),5)</f>
        <v>8.3040000000000003E-2</v>
      </c>
    </row>
    <row r="9" spans="1:8" ht="15" thickBot="1" x14ac:dyDescent="0.35">
      <c r="A9" s="1"/>
      <c r="B9" s="1"/>
      <c r="C9" s="1" t="s">
        <v>128</v>
      </c>
      <c r="D9" s="1"/>
      <c r="E9" s="11">
        <f>ROUND(SUM(E5:E8),5)</f>
        <v>170351.33</v>
      </c>
      <c r="F9" s="11">
        <f>ROUND(SUM(F5:F8),5)</f>
        <v>166813.9</v>
      </c>
      <c r="G9" s="11">
        <f>ROUND((E9-F9),5)</f>
        <v>3537.43</v>
      </c>
      <c r="H9" s="12">
        <f>ROUND(IF(E9=0, IF(F9=0, 0, SIGN(-F9)), IF(F9=0, SIGN(E9), (E9-F9)/ABS(F9))),5)</f>
        <v>2.121E-2</v>
      </c>
    </row>
    <row r="10" spans="1:8" ht="15" thickBot="1" x14ac:dyDescent="0.35">
      <c r="A10" s="1"/>
      <c r="B10" s="1" t="s">
        <v>129</v>
      </c>
      <c r="C10" s="1"/>
      <c r="D10" s="1"/>
      <c r="E10" s="11">
        <f>ROUND(E4+E9,5)</f>
        <v>170351.33</v>
      </c>
      <c r="F10" s="11">
        <f>ROUND(F4+F9,5)</f>
        <v>166813.9</v>
      </c>
      <c r="G10" s="11">
        <f>ROUND((E10-F10),5)</f>
        <v>3537.43</v>
      </c>
      <c r="H10" s="12">
        <f>ROUND(IF(E10=0, IF(F10=0, 0, SIGN(-F10)), IF(F10=0, SIGN(E10), (E10-F10)/ABS(F10))),5)</f>
        <v>2.121E-2</v>
      </c>
    </row>
    <row r="11" spans="1:8" s="17" customFormat="1" ht="10.8" thickBot="1" x14ac:dyDescent="0.25">
      <c r="A11" s="1" t="s">
        <v>130</v>
      </c>
      <c r="B11" s="1"/>
      <c r="C11" s="1"/>
      <c r="D11" s="1"/>
      <c r="E11" s="15">
        <f>ROUND(E3+E10,5)</f>
        <v>170351.33</v>
      </c>
      <c r="F11" s="15">
        <f>ROUND(F3+F10,5)</f>
        <v>166813.9</v>
      </c>
      <c r="G11" s="15">
        <f>ROUND((E11-F11),5)</f>
        <v>3537.43</v>
      </c>
      <c r="H11" s="16">
        <f>ROUND(IF(E11=0, IF(F11=0, 0, SIGN(-F11)), IF(F11=0, SIGN(E11), (E11-F11)/ABS(F11))),5)</f>
        <v>2.121E-2</v>
      </c>
    </row>
    <row r="12" spans="1:8" ht="15" thickTop="1" x14ac:dyDescent="0.3">
      <c r="A12" s="1" t="s">
        <v>131</v>
      </c>
      <c r="B12" s="1"/>
      <c r="C12" s="1"/>
      <c r="D12" s="1"/>
      <c r="E12" s="4"/>
      <c r="F12" s="4"/>
      <c r="G12" s="4"/>
      <c r="H12" s="6"/>
    </row>
    <row r="13" spans="1:8" x14ac:dyDescent="0.3">
      <c r="A13" s="1"/>
      <c r="B13" s="1" t="s">
        <v>132</v>
      </c>
      <c r="C13" s="1"/>
      <c r="D13" s="1"/>
      <c r="E13" s="4"/>
      <c r="F13" s="4"/>
      <c r="G13" s="4"/>
      <c r="H13" s="6"/>
    </row>
    <row r="14" spans="1:8" x14ac:dyDescent="0.3">
      <c r="A14" s="1"/>
      <c r="B14" s="1"/>
      <c r="C14" s="1" t="s">
        <v>133</v>
      </c>
      <c r="D14" s="1"/>
      <c r="E14" s="4">
        <v>166202.34</v>
      </c>
      <c r="F14" s="4">
        <v>163040.46</v>
      </c>
      <c r="G14" s="4">
        <f>ROUND((E14-F14),5)</f>
        <v>3161.88</v>
      </c>
      <c r="H14" s="6">
        <f>ROUND(IF(E14=0, IF(F14=0, 0, SIGN(-F14)), IF(F14=0, SIGN(E14), (E14-F14)/ABS(F14))),5)</f>
        <v>1.9390000000000001E-2</v>
      </c>
    </row>
    <row r="15" spans="1:8" x14ac:dyDescent="0.3">
      <c r="A15" s="1"/>
      <c r="B15" s="1"/>
      <c r="C15" s="1" t="s">
        <v>134</v>
      </c>
      <c r="D15" s="1"/>
      <c r="E15" s="4">
        <v>5246.56</v>
      </c>
      <c r="F15" s="4">
        <v>5246.56</v>
      </c>
      <c r="G15" s="4">
        <f>ROUND((E15-F15),5)</f>
        <v>0</v>
      </c>
      <c r="H15" s="6">
        <f>ROUND(IF(E15=0, IF(F15=0, 0, SIGN(-F15)), IF(F15=0, SIGN(E15), (E15-F15)/ABS(F15))),5)</f>
        <v>0</v>
      </c>
    </row>
    <row r="16" spans="1:8" ht="15" thickBot="1" x14ac:dyDescent="0.35">
      <c r="A16" s="1"/>
      <c r="B16" s="1"/>
      <c r="C16" s="1" t="s">
        <v>111</v>
      </c>
      <c r="D16" s="1"/>
      <c r="E16" s="9">
        <v>-1097.57</v>
      </c>
      <c r="F16" s="9">
        <v>-1473.12</v>
      </c>
      <c r="G16" s="9">
        <f>ROUND((E16-F16),5)</f>
        <v>375.55</v>
      </c>
      <c r="H16" s="10">
        <f>ROUND(IF(E16=0, IF(F16=0, 0, SIGN(-F16)), IF(F16=0, SIGN(E16), (E16-F16)/ABS(F16))),5)</f>
        <v>0.25494</v>
      </c>
    </row>
    <row r="17" spans="1:8" ht="15" thickBot="1" x14ac:dyDescent="0.35">
      <c r="A17" s="1"/>
      <c r="B17" s="1" t="s">
        <v>135</v>
      </c>
      <c r="C17" s="1"/>
      <c r="D17" s="1"/>
      <c r="E17" s="11">
        <f>ROUND(SUM(E13:E16),5)</f>
        <v>170351.33</v>
      </c>
      <c r="F17" s="11">
        <f>ROUND(SUM(F13:F16),5)</f>
        <v>166813.9</v>
      </c>
      <c r="G17" s="11">
        <f>ROUND((E17-F17),5)</f>
        <v>3537.43</v>
      </c>
      <c r="H17" s="12">
        <f>ROUND(IF(E17=0, IF(F17=0, 0, SIGN(-F17)), IF(F17=0, SIGN(E17), (E17-F17)/ABS(F17))),5)</f>
        <v>2.121E-2</v>
      </c>
    </row>
    <row r="18" spans="1:8" s="17" customFormat="1" ht="10.8" thickBot="1" x14ac:dyDescent="0.25">
      <c r="A18" s="1" t="s">
        <v>136</v>
      </c>
      <c r="B18" s="1"/>
      <c r="C18" s="1"/>
      <c r="D18" s="1"/>
      <c r="E18" s="15">
        <f>ROUND(E12+E17,5)</f>
        <v>170351.33</v>
      </c>
      <c r="F18" s="15">
        <f>ROUND(F12+F17,5)</f>
        <v>166813.9</v>
      </c>
      <c r="G18" s="15">
        <f>ROUND((E18-F18),5)</f>
        <v>3537.43</v>
      </c>
      <c r="H18" s="16">
        <f>ROUND(IF(E18=0, IF(F18=0, 0, SIGN(-F18)), IF(F18=0, SIGN(E18), (E18-F18)/ABS(F18))),5)</f>
        <v>2.121E-2</v>
      </c>
    </row>
    <row r="19" spans="1:8" ht="15" thickTop="1" x14ac:dyDescent="0.3"/>
  </sheetData>
  <pageMargins left="0.7" right="0.7" top="0.75" bottom="0.75" header="0.1" footer="0.3"/>
  <pageSetup orientation="portrait" horizontalDpi="300" verticalDpi="300" r:id="rId1"/>
  <headerFooter>
    <oddHeader>&amp;L&amp;"Arial,Bold"&amp;8 07/03/20
&amp;"Arial,Bold"&amp;8 Cash Basis&amp;C&amp;"Arial,Bold"&amp;12 CCRA
&amp;"Arial,Bold"&amp;14 Balance Sheet Prev Year Comparison
&amp;"Arial,Bold"&amp;10 As of July 3,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D8F9-F1F4-4BAD-B2DE-EADA2D90CAD9}">
  <dimension ref="A1:C10"/>
  <sheetViews>
    <sheetView view="pageLayout" zoomScaleNormal="100" workbookViewId="0">
      <selection activeCell="I13" sqref="I13"/>
    </sheetView>
  </sheetViews>
  <sheetFormatPr defaultRowHeight="14.4" x14ac:dyDescent="0.3"/>
  <cols>
    <col min="2" max="2" width="16.44140625" customWidth="1"/>
    <col min="3" max="3" width="11.77734375" customWidth="1"/>
  </cols>
  <sheetData>
    <row r="1" spans="1:3" x14ac:dyDescent="0.3">
      <c r="C1" t="s">
        <v>113</v>
      </c>
    </row>
    <row r="2" spans="1:3" x14ac:dyDescent="0.3">
      <c r="A2" t="s">
        <v>5</v>
      </c>
    </row>
    <row r="3" spans="1:3" x14ac:dyDescent="0.3">
      <c r="B3" t="s">
        <v>60</v>
      </c>
      <c r="C3">
        <v>14565</v>
      </c>
    </row>
    <row r="4" spans="1:3" x14ac:dyDescent="0.3">
      <c r="A4" s="24"/>
      <c r="B4" s="24" t="s">
        <v>64</v>
      </c>
      <c r="C4" s="24">
        <v>16703</v>
      </c>
    </row>
    <row r="5" spans="1:3" x14ac:dyDescent="0.3">
      <c r="A5" s="26" t="s">
        <v>114</v>
      </c>
      <c r="B5" s="26"/>
      <c r="C5" s="26">
        <f>SUM(C3:C4)</f>
        <v>31268</v>
      </c>
    </row>
    <row r="7" spans="1:3" x14ac:dyDescent="0.3">
      <c r="A7" s="24" t="s">
        <v>115</v>
      </c>
      <c r="B7" s="24"/>
      <c r="C7" s="27">
        <v>27810</v>
      </c>
    </row>
    <row r="8" spans="1:3" x14ac:dyDescent="0.3">
      <c r="C8" s="25">
        <f>C5-C7</f>
        <v>3458</v>
      </c>
    </row>
    <row r="9" spans="1:3" x14ac:dyDescent="0.3">
      <c r="A9" s="24" t="s">
        <v>116</v>
      </c>
      <c r="B9" s="24"/>
      <c r="C9" s="24">
        <v>600</v>
      </c>
    </row>
    <row r="10" spans="1:3" x14ac:dyDescent="0.3">
      <c r="A10" s="28" t="s">
        <v>117</v>
      </c>
      <c r="C10" s="25">
        <f>C8+C9</f>
        <v>4058</v>
      </c>
    </row>
  </sheetData>
  <pageMargins left="0.7" right="0.7" top="0.75" bottom="0.75" header="0.3" footer="0.3"/>
  <pageSetup orientation="portrait" horizontalDpi="300" verticalDpi="300" r:id="rId1"/>
  <headerFooter>
    <oddHeader>&amp;CNeighborhood Beautification
FY 2019-20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C27D1-506D-426A-AE25-BFA85A352EBC}">
  <dimension ref="A1:K14"/>
  <sheetViews>
    <sheetView workbookViewId="0">
      <selection activeCell="N11" sqref="N11"/>
    </sheetView>
  </sheetViews>
  <sheetFormatPr defaultRowHeight="14.4" x14ac:dyDescent="0.3"/>
  <cols>
    <col min="6" max="6" width="2.5546875" customWidth="1"/>
    <col min="8" max="8" width="2.6640625" customWidth="1"/>
    <col min="10" max="10" width="2.6640625" customWidth="1"/>
  </cols>
  <sheetData>
    <row r="1" spans="1:11" s="21" customFormat="1" ht="15.6" thickTop="1" thickBot="1" x14ac:dyDescent="0.35">
      <c r="A1" s="18"/>
      <c r="B1" s="18"/>
      <c r="C1" s="18"/>
      <c r="D1" s="18"/>
      <c r="E1" s="19" t="s">
        <v>0</v>
      </c>
      <c r="F1" s="20"/>
      <c r="G1" s="19" t="s">
        <v>1</v>
      </c>
      <c r="H1" s="20"/>
      <c r="I1" s="19" t="s">
        <v>2</v>
      </c>
      <c r="J1" s="20"/>
      <c r="K1" s="19" t="s">
        <v>3</v>
      </c>
    </row>
    <row r="2" spans="1:11" ht="15" thickTop="1" x14ac:dyDescent="0.3">
      <c r="B2" t="s">
        <v>5</v>
      </c>
    </row>
    <row r="3" spans="1:11" x14ac:dyDescent="0.3">
      <c r="A3" s="1"/>
      <c r="B3" s="1"/>
      <c r="C3" s="1" t="s">
        <v>33</v>
      </c>
      <c r="D3" s="1"/>
      <c r="E3" s="4">
        <v>6377.5</v>
      </c>
      <c r="F3" s="5"/>
      <c r="G3" s="4">
        <v>0</v>
      </c>
      <c r="H3" s="5"/>
      <c r="I3" s="4">
        <f>ROUND((E3-G3),5)</f>
        <v>6377.5</v>
      </c>
      <c r="J3" s="5"/>
      <c r="K3" s="6">
        <f>ROUND(IF(G3=0, IF(E3=0, 0, 1), E3/G3),5)</f>
        <v>1</v>
      </c>
    </row>
    <row r="5" spans="1:11" x14ac:dyDescent="0.3">
      <c r="A5" s="1"/>
      <c r="B5" s="1" t="s">
        <v>66</v>
      </c>
      <c r="C5" s="1"/>
      <c r="D5" s="1"/>
      <c r="E5" s="4"/>
      <c r="F5" s="5"/>
      <c r="G5" s="4"/>
      <c r="H5" s="5"/>
      <c r="I5" s="4"/>
      <c r="J5" s="5"/>
      <c r="K5" s="6"/>
    </row>
    <row r="6" spans="1:11" x14ac:dyDescent="0.3">
      <c r="A6" s="1"/>
      <c r="B6" s="1"/>
      <c r="C6" s="1" t="s">
        <v>67</v>
      </c>
      <c r="D6" s="1"/>
      <c r="E6" s="4">
        <v>131.88999999999999</v>
      </c>
      <c r="F6" s="5"/>
      <c r="G6" s="4"/>
      <c r="H6" s="5"/>
      <c r="I6" s="4"/>
      <c r="J6" s="5"/>
      <c r="K6" s="6"/>
    </row>
    <row r="7" spans="1:11" x14ac:dyDescent="0.3">
      <c r="A7" s="1"/>
      <c r="B7" s="1"/>
      <c r="C7" s="1" t="s">
        <v>68</v>
      </c>
      <c r="D7" s="1"/>
      <c r="E7" s="4">
        <v>15</v>
      </c>
      <c r="F7" s="5"/>
      <c r="G7" s="4">
        <v>0</v>
      </c>
      <c r="H7" s="5"/>
      <c r="I7" s="4">
        <f>ROUND((E7-G7),5)</f>
        <v>15</v>
      </c>
      <c r="J7" s="5"/>
      <c r="K7" s="6">
        <f>ROUND(IF(G7=0, IF(E7=0, 0, 1), E7/G7),5)</f>
        <v>1</v>
      </c>
    </row>
    <row r="8" spans="1:11" x14ac:dyDescent="0.3">
      <c r="A8" s="1"/>
      <c r="B8" s="1"/>
      <c r="C8" s="1" t="s">
        <v>69</v>
      </c>
      <c r="D8" s="1"/>
      <c r="E8" s="4">
        <v>1855.7</v>
      </c>
      <c r="F8" s="5"/>
      <c r="G8" s="4">
        <v>0</v>
      </c>
      <c r="H8" s="5"/>
      <c r="I8" s="4">
        <f>ROUND((E8-G8),5)</f>
        <v>1855.7</v>
      </c>
      <c r="J8" s="5"/>
      <c r="K8" s="6">
        <f>ROUND(IF(G8=0, IF(E8=0, 0, 1), E8/G8),5)</f>
        <v>1</v>
      </c>
    </row>
    <row r="9" spans="1:11" x14ac:dyDescent="0.3">
      <c r="A9" s="1"/>
      <c r="B9" s="1"/>
      <c r="C9" s="1" t="s">
        <v>70</v>
      </c>
      <c r="D9" s="1"/>
      <c r="E9" s="4">
        <v>2489.29</v>
      </c>
      <c r="F9" s="5"/>
      <c r="G9" s="4"/>
      <c r="H9" s="5"/>
      <c r="I9" s="4"/>
      <c r="J9" s="5"/>
      <c r="K9" s="6"/>
    </row>
    <row r="10" spans="1:11" x14ac:dyDescent="0.3">
      <c r="A10" s="1"/>
      <c r="B10" s="1"/>
      <c r="C10" s="1" t="s">
        <v>71</v>
      </c>
      <c r="D10" s="1"/>
      <c r="E10" s="4">
        <v>299.37</v>
      </c>
      <c r="F10" s="5"/>
      <c r="G10" s="4">
        <v>0</v>
      </c>
      <c r="H10" s="5"/>
      <c r="I10" s="4">
        <f>ROUND((E10-G10),5)</f>
        <v>299.37</v>
      </c>
      <c r="J10" s="5"/>
      <c r="K10" s="6">
        <f>ROUND(IF(G10=0, IF(E10=0, 0, 1), E10/G10),5)</f>
        <v>1</v>
      </c>
    </row>
    <row r="11" spans="1:11" x14ac:dyDescent="0.3">
      <c r="A11" s="1"/>
      <c r="B11" s="1"/>
      <c r="C11" s="1" t="s">
        <v>72</v>
      </c>
      <c r="D11" s="1"/>
      <c r="E11" s="4">
        <v>78.86</v>
      </c>
      <c r="F11" s="5"/>
      <c r="G11" s="4">
        <v>0</v>
      </c>
      <c r="H11" s="5"/>
      <c r="I11" s="4">
        <f>ROUND((E11-G11),5)</f>
        <v>78.86</v>
      </c>
      <c r="J11" s="5"/>
      <c r="K11" s="6">
        <f>ROUND(IF(G11=0, IF(E11=0, 0, 1), E11/G11),5)</f>
        <v>1</v>
      </c>
    </row>
    <row r="12" spans="1:11" x14ac:dyDescent="0.3">
      <c r="A12" s="1"/>
      <c r="B12" s="1"/>
      <c r="C12" s="1" t="s">
        <v>73</v>
      </c>
      <c r="D12" s="1"/>
      <c r="E12" s="4">
        <v>275</v>
      </c>
      <c r="F12" s="5"/>
      <c r="G12" s="4">
        <v>0</v>
      </c>
      <c r="H12" s="5"/>
      <c r="I12" s="4">
        <f>ROUND((E12-G12),5)</f>
        <v>275</v>
      </c>
      <c r="J12" s="5"/>
      <c r="K12" s="6">
        <f>ROUND(IF(G12=0, IF(E12=0, 0, 1), E12/G12),5)</f>
        <v>1</v>
      </c>
    </row>
    <row r="13" spans="1:11" ht="15" thickBot="1" x14ac:dyDescent="0.35">
      <c r="A13" s="1"/>
      <c r="B13" s="1"/>
      <c r="C13" s="1" t="s">
        <v>74</v>
      </c>
      <c r="D13" s="1"/>
      <c r="E13" s="7">
        <v>111.51</v>
      </c>
      <c r="F13" s="5"/>
      <c r="G13" s="7">
        <v>0</v>
      </c>
      <c r="H13" s="5"/>
      <c r="I13" s="7">
        <f>ROUND((E13-G13),5)</f>
        <v>111.51</v>
      </c>
      <c r="J13" s="5"/>
      <c r="K13" s="8">
        <f>ROUND(IF(G13=0, IF(E13=0, 0, 1), E13/G13),5)</f>
        <v>1</v>
      </c>
    </row>
    <row r="14" spans="1:11" x14ac:dyDescent="0.3">
      <c r="A14" s="1"/>
      <c r="B14" s="1" t="s">
        <v>75</v>
      </c>
      <c r="C14" s="1"/>
      <c r="D14" s="1"/>
      <c r="E14" s="4">
        <f>ROUND(SUM(E5:E13),5)</f>
        <v>5256.62</v>
      </c>
      <c r="F14" s="5"/>
      <c r="G14" s="4">
        <f>ROUND(SUM(G5:G13),5)</f>
        <v>0</v>
      </c>
      <c r="H14" s="5"/>
      <c r="I14" s="4">
        <f>ROUND((E14-G14),5)</f>
        <v>5256.62</v>
      </c>
      <c r="J14" s="5"/>
      <c r="K14" s="6">
        <f>ROUND(IF(G14=0, IF(E14=0, 0, 1), E14/G14),5)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BUD v ACT 2019-20</vt:lpstr>
      <vt:lpstr>Alert</vt:lpstr>
      <vt:lpstr>BAL FYE 2019-20</vt:lpstr>
      <vt:lpstr>N'hood Beautiication FYE 63020</vt:lpstr>
      <vt:lpstr>Garden FYE 2019-20</vt:lpstr>
      <vt:lpstr>'BAL FYE 2019-20'!Print_Titles</vt:lpstr>
      <vt:lpstr>'BUD v ACT 2019-20'!Print_Titles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Oliver</dc:creator>
  <cp:lastModifiedBy>Travis Oliver</cp:lastModifiedBy>
  <dcterms:created xsi:type="dcterms:W3CDTF">2020-07-03T14:28:27Z</dcterms:created>
  <dcterms:modified xsi:type="dcterms:W3CDTF">2020-07-03T15:05:51Z</dcterms:modified>
</cp:coreProperties>
</file>